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bookViews>
    <workbookView xWindow="-15" yWindow="-15" windowWidth="24240" windowHeight="7305" tabRatio="735"/>
  </bookViews>
  <sheets>
    <sheet name="LAVRENTE LÅN" sheetId="5" r:id="rId1"/>
    <sheet name="Prisskilt" sheetId="9" r:id="rId2"/>
  </sheets>
  <definedNames>
    <definedName name="_xlnm.Print_Area" localSheetId="0">'LAVRENTE LÅN'!$B$2:$L$171</definedName>
    <definedName name="_xlnm.Print_Area" localSheetId="1">Prisskilt!$A$2:$I$45</definedName>
    <definedName name="Z_51A1EAA0_9775_4DFD_AA76_A6B8D599A002_.wvu.PrintArea" localSheetId="0" hidden="1">'LAVRENTE LÅN'!$B$2:$L$171</definedName>
    <definedName name="Z_51A1EAA0_9775_4DFD_AA76_A6B8D599A002_.wvu.PrintArea" localSheetId="1" hidden="1">Prisskilt!$A$2:$I$45</definedName>
    <definedName name="Z_51A1EAA0_9775_4DFD_AA76_A6B8D599A002_.wvu.Rows" localSheetId="0" hidden="1">'LAVRENTE LÅN'!$4:$5,'LAVRENTE LÅN'!$7:$7,'LAVRENTE LÅN'!$11:$11,'LAVRENTE LÅN'!$15:$15,'LAVRENTE LÅN'!$17:$30,'LAVRENTE LÅN'!$34:$34,'LAVRENTE LÅN'!$36:$232,'LAVRENTE LÅN'!$236:$236</definedName>
  </definedNames>
  <calcPr calcId="145621"/>
  <customWorkbookViews>
    <customWorkbookView name="Karsten Thomsen - Privat visning" guid="{51A1EAA0-9775-4DFD-AA76-A6B8D599A002}" mergeInterval="0" personalView="1" maximized="1" windowWidth="1596" windowHeight="675" tabRatio="735" activeSheetId="9"/>
  </customWorkbookViews>
</workbook>
</file>

<file path=xl/calcChain.xml><?xml version="1.0" encoding="utf-8"?>
<calcChain xmlns="http://schemas.openxmlformats.org/spreadsheetml/2006/main">
  <c r="O6" i="9" l="1"/>
  <c r="P5" i="9"/>
  <c r="P4" i="9"/>
  <c r="O4" i="9"/>
  <c r="O2" i="9"/>
  <c r="O3" i="9" l="1"/>
  <c r="K2" i="9"/>
  <c r="Q6" i="9"/>
  <c r="Q5" i="9"/>
  <c r="Q4" i="9"/>
  <c r="O5" i="9" l="1"/>
  <c r="K6" i="9"/>
  <c r="M5" i="9"/>
  <c r="L5" i="9"/>
  <c r="K5" i="9"/>
  <c r="M4" i="9"/>
  <c r="L4" i="9"/>
  <c r="K4" i="9"/>
  <c r="K3" i="9"/>
  <c r="D24" i="9" s="1"/>
  <c r="N5" i="9"/>
  <c r="N4" i="9"/>
  <c r="N39" i="5" l="1"/>
  <c r="O39" i="5" s="1"/>
  <c r="I39" i="5"/>
  <c r="J33" i="5"/>
  <c r="Q3" i="9" s="1"/>
  <c r="R29" i="5"/>
  <c r="R28" i="5"/>
  <c r="R14" i="5" s="1"/>
  <c r="H27" i="5"/>
  <c r="H26" i="5"/>
  <c r="D39" i="5" s="1"/>
  <c r="R15" i="5"/>
  <c r="V13" i="5"/>
  <c r="M39" i="5" l="1"/>
  <c r="C40" i="5"/>
  <c r="E40" i="5" s="1"/>
  <c r="L29" i="5"/>
  <c r="K28" i="5" s="1"/>
  <c r="L39" i="5"/>
  <c r="M40" i="5"/>
  <c r="H25" i="5"/>
  <c r="N40" i="5" l="1"/>
  <c r="O40" i="5" s="1"/>
  <c r="O41" i="5" s="1"/>
  <c r="O42" i="5" s="1"/>
  <c r="O43" i="5" s="1"/>
  <c r="O44" i="5" s="1"/>
  <c r="O45" i="5" s="1"/>
  <c r="O46" i="5" s="1"/>
  <c r="O47" i="5" s="1"/>
  <c r="O48" i="5" s="1"/>
  <c r="O49" i="5" s="1"/>
  <c r="O50" i="5" s="1"/>
  <c r="O51" i="5" s="1"/>
  <c r="O52" i="5" s="1"/>
  <c r="O53" i="5" s="1"/>
  <c r="O54" i="5" s="1"/>
  <c r="O55" i="5" s="1"/>
  <c r="O56" i="5" s="1"/>
  <c r="O57" i="5" s="1"/>
  <c r="O58" i="5" s="1"/>
  <c r="O59" i="5" s="1"/>
  <c r="O60" i="5" s="1"/>
  <c r="O61" i="5" s="1"/>
  <c r="O62" i="5" s="1"/>
  <c r="O63" i="5" s="1"/>
  <c r="O64" i="5" s="1"/>
  <c r="O65" i="5" s="1"/>
  <c r="O66" i="5" s="1"/>
  <c r="O67" i="5" s="1"/>
  <c r="O68" i="5" s="1"/>
  <c r="O69" i="5" s="1"/>
  <c r="O70" i="5" s="1"/>
  <c r="O71" i="5" s="1"/>
  <c r="O72" i="5" s="1"/>
  <c r="O73" i="5" s="1"/>
  <c r="O74" i="5" s="1"/>
  <c r="O75" i="5" s="1"/>
  <c r="O76" i="5" s="1"/>
  <c r="O77" i="5" s="1"/>
  <c r="O78" i="5" s="1"/>
  <c r="O79" i="5" s="1"/>
  <c r="O80" i="5" s="1"/>
  <c r="O81" i="5" s="1"/>
  <c r="O82" i="5" s="1"/>
  <c r="O83" i="5" s="1"/>
  <c r="O84" i="5" s="1"/>
  <c r="O85" i="5" s="1"/>
  <c r="O86" i="5" s="1"/>
  <c r="O87" i="5" s="1"/>
  <c r="O88" i="5" s="1"/>
  <c r="O89" i="5" s="1"/>
  <c r="O90" i="5" s="1"/>
  <c r="O91" i="5" s="1"/>
  <c r="O92" i="5" s="1"/>
  <c r="O93" i="5" s="1"/>
  <c r="O94" i="5" s="1"/>
  <c r="O95" i="5" s="1"/>
  <c r="O96" i="5" s="1"/>
  <c r="O97" i="5" s="1"/>
  <c r="O98" i="5" s="1"/>
  <c r="O99" i="5" s="1"/>
  <c r="O100" i="5" s="1"/>
  <c r="O101" i="5" s="1"/>
  <c r="O102" i="5" s="1"/>
  <c r="O103" i="5" s="1"/>
  <c r="O104" i="5" s="1"/>
  <c r="O105" i="5" s="1"/>
  <c r="O106" i="5" s="1"/>
  <c r="O107" i="5" s="1"/>
  <c r="O108" i="5" s="1"/>
  <c r="O109" i="5" s="1"/>
  <c r="O110" i="5" s="1"/>
  <c r="O111" i="5" s="1"/>
  <c r="O112" i="5" s="1"/>
  <c r="O113" i="5" s="1"/>
  <c r="O114" i="5" s="1"/>
  <c r="O115" i="5" s="1"/>
  <c r="O116" i="5" s="1"/>
  <c r="O117" i="5" s="1"/>
  <c r="O118" i="5" s="1"/>
  <c r="O119" i="5" s="1"/>
  <c r="O120" i="5" s="1"/>
  <c r="O121" i="5" s="1"/>
  <c r="O122" i="5" s="1"/>
  <c r="O123" i="5" s="1"/>
  <c r="O124" i="5" s="1"/>
  <c r="O125" i="5" s="1"/>
  <c r="O126" i="5" s="1"/>
  <c r="O127" i="5" s="1"/>
  <c r="O128" i="5" s="1"/>
  <c r="O129" i="5" s="1"/>
  <c r="O130" i="5" s="1"/>
  <c r="O131" i="5" s="1"/>
  <c r="O132" i="5" s="1"/>
  <c r="O133" i="5" s="1"/>
  <c r="O134" i="5" s="1"/>
  <c r="O135" i="5" s="1"/>
  <c r="O136" i="5" s="1"/>
  <c r="O137" i="5" s="1"/>
  <c r="O138" i="5" s="1"/>
  <c r="O139" i="5" s="1"/>
  <c r="O140" i="5" s="1"/>
  <c r="O141" i="5" s="1"/>
  <c r="O142" i="5" s="1"/>
  <c r="O143" i="5" s="1"/>
  <c r="O144" i="5" s="1"/>
  <c r="O145" i="5" s="1"/>
  <c r="O146" i="5" s="1"/>
  <c r="O147" i="5" s="1"/>
  <c r="O148" i="5" s="1"/>
  <c r="O149" i="5" s="1"/>
  <c r="O150" i="5" s="1"/>
  <c r="O151" i="5" s="1"/>
  <c r="O152" i="5" s="1"/>
  <c r="O153" i="5" s="1"/>
  <c r="O154" i="5" s="1"/>
  <c r="O155" i="5" s="1"/>
  <c r="O156" i="5" s="1"/>
  <c r="O157" i="5" s="1"/>
  <c r="O158" i="5" s="1"/>
  <c r="O159" i="5" s="1"/>
  <c r="O160" i="5" s="1"/>
  <c r="O161" i="5" s="1"/>
  <c r="O162" i="5" s="1"/>
  <c r="O163" i="5" s="1"/>
  <c r="O164" i="5" s="1"/>
  <c r="O165" i="5" s="1"/>
  <c r="O166" i="5" s="1"/>
  <c r="O167" i="5" s="1"/>
  <c r="O168" i="5" s="1"/>
  <c r="O169" i="5" s="1"/>
  <c r="O170" i="5" s="1"/>
  <c r="O171" i="5" s="1"/>
  <c r="O172" i="5" s="1"/>
  <c r="O173" i="5" s="1"/>
  <c r="O174" i="5" s="1"/>
  <c r="O175" i="5" s="1"/>
  <c r="O176" i="5" s="1"/>
  <c r="O177" i="5" s="1"/>
  <c r="O178" i="5" s="1"/>
  <c r="O179" i="5" s="1"/>
  <c r="O180" i="5" s="1"/>
  <c r="O181" i="5" s="1"/>
  <c r="O182" i="5" s="1"/>
  <c r="O183" i="5" s="1"/>
  <c r="O184" i="5" s="1"/>
  <c r="O185" i="5" s="1"/>
  <c r="O186" i="5" s="1"/>
  <c r="O187" i="5" s="1"/>
  <c r="O188" i="5" s="1"/>
  <c r="O189" i="5" s="1"/>
  <c r="O190" i="5" s="1"/>
  <c r="O191" i="5" s="1"/>
  <c r="O192" i="5" s="1"/>
  <c r="O193" i="5" s="1"/>
  <c r="O194" i="5" s="1"/>
  <c r="O195" i="5" s="1"/>
  <c r="O196" i="5" s="1"/>
  <c r="O197" i="5" s="1"/>
  <c r="O198" i="5" s="1"/>
  <c r="O199" i="5" s="1"/>
  <c r="O200" i="5" s="1"/>
  <c r="O201" i="5" s="1"/>
  <c r="O202" i="5" s="1"/>
  <c r="O203" i="5" s="1"/>
  <c r="O204" i="5" s="1"/>
  <c r="O205" i="5" s="1"/>
  <c r="O206" i="5" s="1"/>
  <c r="O207" i="5" s="1"/>
  <c r="O208" i="5" s="1"/>
  <c r="O209" i="5" s="1"/>
  <c r="O210" i="5" s="1"/>
  <c r="O211" i="5" s="1"/>
  <c r="O212" i="5" s="1"/>
  <c r="O213" i="5" s="1"/>
  <c r="O214" i="5" s="1"/>
  <c r="O215" i="5" s="1"/>
  <c r="O216" i="5" s="1"/>
  <c r="O217" i="5" s="1"/>
  <c r="O218" i="5" s="1"/>
  <c r="O219" i="5" s="1"/>
  <c r="O220" i="5" s="1"/>
  <c r="O221" i="5" s="1"/>
  <c r="O222" i="5" s="1"/>
  <c r="O223" i="5" s="1"/>
  <c r="O224" i="5" s="1"/>
  <c r="O225" i="5" s="1"/>
  <c r="O226" i="5" s="1"/>
  <c r="O227" i="5" s="1"/>
  <c r="O228" i="5" s="1"/>
  <c r="O229" i="5" s="1"/>
  <c r="O230" i="5" s="1"/>
  <c r="D40" i="5"/>
  <c r="Q2" i="9"/>
  <c r="F40" i="5" l="1"/>
  <c r="H40" i="5" s="1"/>
  <c r="I40" i="5" l="1"/>
  <c r="L40" i="5"/>
  <c r="C41" i="5"/>
  <c r="E41" i="5" s="1"/>
  <c r="M41" i="5"/>
  <c r="D41" i="5" l="1"/>
  <c r="N41" i="5"/>
  <c r="F41" i="5"/>
  <c r="L41" i="5" l="1"/>
  <c r="I41" i="5"/>
  <c r="H41" i="5"/>
  <c r="C42" i="5" l="1"/>
  <c r="D42" i="5" s="1"/>
  <c r="M42" i="5"/>
  <c r="N42" i="5" l="1"/>
  <c r="E42" i="5"/>
  <c r="F42" i="5" l="1"/>
  <c r="L42" i="5" l="1"/>
  <c r="I42" i="5"/>
  <c r="H42" i="5"/>
  <c r="C43" i="5" l="1"/>
  <c r="E43" i="5" s="1"/>
  <c r="M43" i="5"/>
  <c r="D43" i="5" l="1"/>
  <c r="N43" i="5"/>
  <c r="F43" i="5"/>
  <c r="H43" i="5" l="1"/>
  <c r="C44" i="5" s="1"/>
  <c r="E44" i="5" s="1"/>
  <c r="L43" i="5"/>
  <c r="I43" i="5"/>
  <c r="M44" i="5" l="1"/>
  <c r="N44" i="5" s="1"/>
  <c r="F44" i="5"/>
  <c r="D44" i="5"/>
  <c r="H44" i="5" l="1"/>
  <c r="C45" i="5" s="1"/>
  <c r="D45" i="5" s="1"/>
  <c r="L44" i="5"/>
  <c r="I44" i="5"/>
  <c r="M45" i="5" l="1"/>
  <c r="N45" i="5" s="1"/>
  <c r="E45" i="5"/>
  <c r="F45" i="5" s="1"/>
  <c r="H45" i="5" s="1"/>
  <c r="C46" i="5" l="1"/>
  <c r="D46" i="5" s="1"/>
  <c r="M46" i="5"/>
  <c r="L45" i="5"/>
  <c r="I45" i="5"/>
  <c r="E46" i="5" l="1"/>
  <c r="N46" i="5"/>
  <c r="F46" i="5" l="1"/>
  <c r="L46" i="5" s="1"/>
  <c r="I46" i="5" l="1"/>
  <c r="H46" i="5"/>
  <c r="C47" i="5" l="1"/>
  <c r="M47" i="5"/>
  <c r="E47" i="5" l="1"/>
  <c r="F47" i="5" s="1"/>
  <c r="N47" i="5"/>
  <c r="D47" i="5"/>
  <c r="H47" i="5" l="1"/>
  <c r="L47" i="5"/>
  <c r="I47" i="5"/>
  <c r="C48" i="5" l="1"/>
  <c r="D48" i="5" s="1"/>
  <c r="M48" i="5"/>
  <c r="E48" i="5" l="1"/>
  <c r="N48" i="5"/>
  <c r="F48" i="5" l="1"/>
  <c r="H48" i="5" s="1"/>
  <c r="C49" i="5" l="1"/>
  <c r="E49" i="5" s="1"/>
  <c r="M49" i="5"/>
  <c r="L48" i="5"/>
  <c r="I48" i="5"/>
  <c r="D49" i="5" l="1"/>
  <c r="F49" i="5"/>
  <c r="N49" i="5"/>
  <c r="H49" i="5" l="1"/>
  <c r="C50" i="5" s="1"/>
  <c r="L49" i="5"/>
  <c r="I49" i="5"/>
  <c r="M50" i="5" l="1"/>
  <c r="N50" i="5" s="1"/>
  <c r="D50" i="5"/>
  <c r="E50" i="5"/>
  <c r="F50" i="5" l="1"/>
  <c r="H50" i="5" s="1"/>
  <c r="I50" i="5" l="1"/>
  <c r="L50" i="5"/>
  <c r="C51" i="5"/>
  <c r="M51" i="5"/>
  <c r="D51" i="5" l="1"/>
  <c r="N51" i="5"/>
  <c r="E51" i="5"/>
  <c r="F51" i="5" l="1"/>
  <c r="H51" i="5" s="1"/>
  <c r="M52" i="5" s="1"/>
  <c r="L51" i="5" l="1"/>
  <c r="I51" i="5"/>
  <c r="C52" i="5"/>
  <c r="D52" i="5" s="1"/>
  <c r="E52" i="5" l="1"/>
  <c r="F52" i="5" s="1"/>
  <c r="N52" i="5"/>
  <c r="I52" i="5" l="1"/>
  <c r="H52" i="5"/>
  <c r="C53" i="5" s="1"/>
  <c r="L52" i="5"/>
  <c r="M53" i="5" l="1"/>
  <c r="N53" i="5" s="1"/>
  <c r="D53" i="5"/>
  <c r="E53" i="5"/>
  <c r="F53" i="5" l="1"/>
  <c r="L53" i="5" s="1"/>
  <c r="I53" i="5" l="1"/>
  <c r="H53" i="5"/>
  <c r="M54" i="5" s="1"/>
  <c r="C54" i="5" l="1"/>
  <c r="E54" i="5" s="1"/>
  <c r="N54" i="5" l="1"/>
  <c r="D54" i="5"/>
  <c r="F54" i="5"/>
  <c r="I54" i="5" s="1"/>
  <c r="L54" i="5" l="1"/>
  <c r="H54" i="5"/>
  <c r="C55" i="5" l="1"/>
  <c r="D55" i="5" s="1"/>
  <c r="M55" i="5"/>
  <c r="N55" i="5" l="1"/>
  <c r="E55" i="5"/>
  <c r="F55" i="5" s="1"/>
  <c r="L55" i="5" l="1"/>
  <c r="I55" i="5"/>
  <c r="H55" i="5"/>
  <c r="C56" i="5" l="1"/>
  <c r="D56" i="5" s="1"/>
  <c r="M56" i="5"/>
  <c r="N56" i="5" l="1"/>
  <c r="E56" i="5"/>
  <c r="F56" i="5" s="1"/>
  <c r="H56" i="5" l="1"/>
  <c r="C57" i="5" s="1"/>
  <c r="D57" i="5" s="1"/>
  <c r="I56" i="5"/>
  <c r="L56" i="5"/>
  <c r="M57" i="5" l="1"/>
  <c r="N57" i="5" s="1"/>
  <c r="E57" i="5"/>
  <c r="F57" i="5" l="1"/>
  <c r="H57" i="5" s="1"/>
  <c r="I57" i="5" l="1"/>
  <c r="M58" i="5"/>
  <c r="C58" i="5"/>
  <c r="D58" i="5" s="1"/>
  <c r="L57" i="5"/>
  <c r="E58" i="5" l="1"/>
  <c r="F58" i="5" s="1"/>
  <c r="H58" i="5" s="1"/>
  <c r="N58" i="5"/>
  <c r="L58" i="5" l="1"/>
  <c r="I58" i="5"/>
  <c r="C59" i="5"/>
  <c r="D59" i="5" s="1"/>
  <c r="M59" i="5"/>
  <c r="E59" i="5" l="1"/>
  <c r="F59" i="5" s="1"/>
  <c r="N59" i="5"/>
  <c r="I59" i="5" l="1"/>
  <c r="L59" i="5"/>
  <c r="H59" i="5"/>
  <c r="C60" i="5" l="1"/>
  <c r="D60" i="5" s="1"/>
  <c r="M60" i="5"/>
  <c r="N60" i="5" l="1"/>
  <c r="E60" i="5"/>
  <c r="F60" i="5" s="1"/>
  <c r="H60" i="5" l="1"/>
  <c r="I60" i="5"/>
  <c r="L60" i="5"/>
  <c r="C61" i="5" l="1"/>
  <c r="M61" i="5"/>
  <c r="E61" i="5"/>
  <c r="N61" i="5" l="1"/>
  <c r="D61" i="5"/>
  <c r="F61" i="5" s="1"/>
  <c r="I61" i="5" s="1"/>
  <c r="L61" i="5" l="1"/>
  <c r="H61" i="5"/>
  <c r="C62" i="5" l="1"/>
  <c r="E62" i="5" s="1"/>
  <c r="M62" i="5"/>
  <c r="D62" i="5"/>
  <c r="F62" i="5" l="1"/>
  <c r="H62" i="5" s="1"/>
  <c r="N62" i="5"/>
  <c r="L62" i="5"/>
  <c r="I62" i="5" l="1"/>
  <c r="M63" i="5"/>
  <c r="C63" i="5"/>
  <c r="D63" i="5" s="1"/>
  <c r="E63" i="5" l="1"/>
  <c r="N63" i="5"/>
  <c r="F63" i="5" l="1"/>
  <c r="I63" i="5" l="1"/>
  <c r="L63" i="5"/>
  <c r="H63" i="5"/>
  <c r="C64" i="5" l="1"/>
  <c r="D64" i="5" s="1"/>
  <c r="M64" i="5"/>
  <c r="E64" i="5"/>
  <c r="N64" i="5" l="1"/>
  <c r="F64" i="5"/>
  <c r="I64" i="5" l="1"/>
  <c r="L64" i="5"/>
  <c r="H64" i="5"/>
  <c r="M65" i="5" l="1"/>
  <c r="C65" i="5"/>
  <c r="D65" i="5" s="1"/>
  <c r="E65" i="5" l="1"/>
  <c r="F65" i="5" s="1"/>
  <c r="H65" i="5" s="1"/>
  <c r="N65" i="5"/>
  <c r="I65" i="5" l="1"/>
  <c r="L65" i="5"/>
  <c r="C66" i="5"/>
  <c r="D66" i="5" s="1"/>
  <c r="M66" i="5"/>
  <c r="E66" i="5" l="1"/>
  <c r="N66" i="5"/>
  <c r="F66" i="5"/>
  <c r="I66" i="5" l="1"/>
  <c r="L66" i="5"/>
  <c r="H66" i="5"/>
  <c r="C67" i="5" l="1"/>
  <c r="D67" i="5" s="1"/>
  <c r="M67" i="5"/>
  <c r="E67" i="5"/>
  <c r="F67" i="5" l="1"/>
  <c r="H67" i="5" s="1"/>
  <c r="N67" i="5"/>
  <c r="L67" i="5" l="1"/>
  <c r="M68" i="5"/>
  <c r="I67" i="5"/>
  <c r="C68" i="5"/>
  <c r="E68" i="5" s="1"/>
  <c r="N68" i="5" l="1"/>
  <c r="D68" i="5"/>
  <c r="F68" i="5" s="1"/>
  <c r="L68" i="5" l="1"/>
  <c r="I68" i="5"/>
  <c r="H68" i="5"/>
  <c r="C69" i="5" s="1"/>
  <c r="D69" i="5" l="1"/>
  <c r="E69" i="5"/>
  <c r="M69" i="5"/>
  <c r="N69" i="5" s="1"/>
  <c r="F69" i="5" l="1"/>
  <c r="H69" i="5" s="1"/>
  <c r="C70" i="5" s="1"/>
  <c r="D70" i="5" s="1"/>
  <c r="L69" i="5" l="1"/>
  <c r="I69" i="5"/>
  <c r="E70" i="5"/>
  <c r="M70" i="5"/>
  <c r="N70" i="5" s="1"/>
  <c r="F70" i="5"/>
  <c r="H70" i="5" s="1"/>
  <c r="I70" i="5" l="1"/>
  <c r="L70" i="5"/>
  <c r="C71" i="5"/>
  <c r="E71" i="5" s="1"/>
  <c r="M71" i="5"/>
  <c r="N71" i="5" l="1"/>
  <c r="D71" i="5"/>
  <c r="F71" i="5" l="1"/>
  <c r="L71" i="5" l="1"/>
  <c r="I71" i="5"/>
  <c r="H71" i="5"/>
  <c r="C72" i="5" l="1"/>
  <c r="D72" i="5" s="1"/>
  <c r="M72" i="5"/>
  <c r="E72" i="5" l="1"/>
  <c r="F72" i="5" s="1"/>
  <c r="N72" i="5"/>
  <c r="L72" i="5" l="1"/>
  <c r="I72" i="5"/>
  <c r="H72" i="5"/>
  <c r="C73" i="5" l="1"/>
  <c r="D73" i="5" s="1"/>
  <c r="M73" i="5"/>
  <c r="E73" i="5"/>
  <c r="F73" i="5" l="1"/>
  <c r="L73" i="5" s="1"/>
  <c r="N73" i="5"/>
  <c r="H73" i="5" l="1"/>
  <c r="I73" i="5"/>
  <c r="M74" i="5" l="1"/>
  <c r="C74" i="5"/>
  <c r="E74" i="5" s="1"/>
  <c r="N74" i="5" l="1"/>
  <c r="D74" i="5"/>
  <c r="F74" i="5" l="1"/>
  <c r="H74" i="5" s="1"/>
  <c r="I74" i="5" l="1"/>
  <c r="L74" i="5"/>
  <c r="C75" i="5"/>
  <c r="E75" i="5" s="1"/>
  <c r="M75" i="5"/>
  <c r="D75" i="5" l="1"/>
  <c r="N75" i="5"/>
  <c r="F75" i="5" l="1"/>
  <c r="H75" i="5" s="1"/>
  <c r="I75" i="5" l="1"/>
  <c r="L75" i="5"/>
  <c r="M76" i="5"/>
  <c r="C76" i="5"/>
  <c r="D76" i="5" s="1"/>
  <c r="E76" i="5" l="1"/>
  <c r="N76" i="5"/>
  <c r="F76" i="5" l="1"/>
  <c r="H76" i="5" s="1"/>
  <c r="I76" i="5" l="1"/>
  <c r="L76" i="5"/>
  <c r="C77" i="5"/>
  <c r="M77" i="5"/>
  <c r="E77" i="5"/>
  <c r="N77" i="5" l="1"/>
  <c r="D77" i="5"/>
  <c r="F77" i="5" s="1"/>
  <c r="I77" i="5" l="1"/>
  <c r="L77" i="5"/>
  <c r="H77" i="5"/>
  <c r="M78" i="5" l="1"/>
  <c r="C78" i="5"/>
  <c r="D78" i="5" s="1"/>
  <c r="E78" i="5" l="1"/>
  <c r="F78" i="5" s="1"/>
  <c r="H78" i="5" s="1"/>
  <c r="C79" i="5" s="1"/>
  <c r="E79" i="5" s="1"/>
  <c r="N78" i="5"/>
  <c r="L78" i="5" l="1"/>
  <c r="M79" i="5"/>
  <c r="N79" i="5" s="1"/>
  <c r="I78" i="5"/>
  <c r="D79" i="5"/>
  <c r="F79" i="5" l="1"/>
  <c r="H79" i="5" s="1"/>
  <c r="M80" i="5" l="1"/>
  <c r="C80" i="5"/>
  <c r="D80" i="5" s="1"/>
  <c r="E80" i="5"/>
  <c r="L79" i="5"/>
  <c r="I79" i="5"/>
  <c r="N80" i="5" l="1"/>
  <c r="F80" i="5"/>
  <c r="H80" i="5" s="1"/>
  <c r="M81" i="5" l="1"/>
  <c r="C81" i="5"/>
  <c r="D81" i="5" s="1"/>
  <c r="L80" i="5"/>
  <c r="I80" i="5"/>
  <c r="E81" i="5" l="1"/>
  <c r="F81" i="5" s="1"/>
  <c r="H81" i="5" s="1"/>
  <c r="N81" i="5"/>
  <c r="M82" i="5" l="1"/>
  <c r="C82" i="5"/>
  <c r="E82" i="5" s="1"/>
  <c r="I81" i="5"/>
  <c r="L81" i="5"/>
  <c r="D82" i="5" l="1"/>
  <c r="N82" i="5"/>
  <c r="F82" i="5" l="1"/>
  <c r="H82" i="5" s="1"/>
  <c r="C83" i="5" l="1"/>
  <c r="E83" i="5" s="1"/>
  <c r="M83" i="5"/>
  <c r="L82" i="5"/>
  <c r="I82" i="5"/>
  <c r="D83" i="5" l="1"/>
  <c r="F83" i="5" s="1"/>
  <c r="N83" i="5"/>
  <c r="H83" i="5" l="1"/>
  <c r="L83" i="5"/>
  <c r="I83" i="5"/>
  <c r="C84" i="5" l="1"/>
  <c r="D84" i="5" s="1"/>
  <c r="M84" i="5"/>
  <c r="E84" i="5" l="1"/>
  <c r="F84" i="5" s="1"/>
  <c r="N84" i="5"/>
  <c r="I84" i="5" l="1"/>
  <c r="L84" i="5"/>
  <c r="H84" i="5"/>
  <c r="M85" i="5" l="1"/>
  <c r="C85" i="5"/>
  <c r="D85" i="5" s="1"/>
  <c r="E85" i="5"/>
  <c r="N85" i="5" l="1"/>
  <c r="F85" i="5"/>
  <c r="H85" i="5" s="1"/>
  <c r="M86" i="5" l="1"/>
  <c r="C86" i="5"/>
  <c r="E86" i="5" s="1"/>
  <c r="L85" i="5"/>
  <c r="I85" i="5"/>
  <c r="D86" i="5" l="1"/>
  <c r="N86" i="5"/>
  <c r="F86" i="5" l="1"/>
  <c r="H86" i="5" s="1"/>
  <c r="C87" i="5" l="1"/>
  <c r="E87" i="5" s="1"/>
  <c r="M87" i="5"/>
  <c r="I86" i="5"/>
  <c r="L86" i="5"/>
  <c r="D87" i="5" l="1"/>
  <c r="F87" i="5" s="1"/>
  <c r="N87" i="5"/>
  <c r="H87" i="5" l="1"/>
  <c r="C88" i="5" s="1"/>
  <c r="L87" i="5"/>
  <c r="I87" i="5"/>
  <c r="M88" i="5" l="1"/>
  <c r="N88" i="5" s="1"/>
  <c r="E88" i="5"/>
  <c r="D88" i="5"/>
  <c r="F88" i="5" l="1"/>
  <c r="H88" i="5" s="1"/>
  <c r="L88" i="5" l="1"/>
  <c r="I88" i="5"/>
  <c r="M89" i="5"/>
  <c r="C89" i="5"/>
  <c r="E89" i="5" s="1"/>
  <c r="D89" i="5" l="1"/>
  <c r="F89" i="5" s="1"/>
  <c r="N89" i="5"/>
  <c r="I89" i="5" l="1"/>
  <c r="L89" i="5"/>
  <c r="H89" i="5"/>
  <c r="M90" i="5" l="1"/>
  <c r="C90" i="5"/>
  <c r="D90" i="5" s="1"/>
  <c r="E90" i="5" l="1"/>
  <c r="F90" i="5" s="1"/>
  <c r="N90" i="5"/>
  <c r="I90" i="5" l="1"/>
  <c r="L90" i="5"/>
  <c r="H90" i="5"/>
  <c r="C91" i="5" l="1"/>
  <c r="D91" i="5" s="1"/>
  <c r="M91" i="5"/>
  <c r="E91" i="5" l="1"/>
  <c r="F91" i="5" s="1"/>
  <c r="N91" i="5"/>
  <c r="I91" i="5" l="1"/>
  <c r="L91" i="5"/>
  <c r="H91" i="5"/>
  <c r="C92" i="5" l="1"/>
  <c r="E92" i="5" s="1"/>
  <c r="M92" i="5"/>
  <c r="D92" i="5" l="1"/>
  <c r="F92" i="5" s="1"/>
  <c r="N92" i="5"/>
  <c r="H92" i="5" l="1"/>
  <c r="M93" i="5" s="1"/>
  <c r="I92" i="5"/>
  <c r="L92" i="5"/>
  <c r="C93" i="5" l="1"/>
  <c r="D93" i="5" s="1"/>
  <c r="N93" i="5" l="1"/>
  <c r="E93" i="5"/>
  <c r="F93" i="5" s="1"/>
  <c r="L93" i="5" s="1"/>
  <c r="H93" i="5" l="1"/>
  <c r="C94" i="5" s="1"/>
  <c r="D94" i="5" s="1"/>
  <c r="I93" i="5"/>
  <c r="M94" i="5" l="1"/>
  <c r="N94" i="5" s="1"/>
  <c r="E94" i="5"/>
  <c r="F94" i="5" s="1"/>
  <c r="H94" i="5" s="1"/>
  <c r="C95" i="5" l="1"/>
  <c r="E95" i="5" s="1"/>
  <c r="M95" i="5"/>
  <c r="I94" i="5"/>
  <c r="L94" i="5"/>
  <c r="N95" i="5" l="1"/>
  <c r="D95" i="5"/>
  <c r="F95" i="5" l="1"/>
  <c r="L95" i="5" l="1"/>
  <c r="I95" i="5"/>
  <c r="H95" i="5"/>
  <c r="C96" i="5" l="1"/>
  <c r="E96" i="5" s="1"/>
  <c r="M96" i="5"/>
  <c r="N96" i="5" l="1"/>
  <c r="D96" i="5"/>
  <c r="F96" i="5" s="1"/>
  <c r="L96" i="5" l="1"/>
  <c r="I96" i="5"/>
  <c r="H96" i="5"/>
  <c r="C97" i="5" l="1"/>
  <c r="M97" i="5"/>
  <c r="E97" i="5"/>
  <c r="N97" i="5" l="1"/>
  <c r="D97" i="5"/>
  <c r="F97" i="5" s="1"/>
  <c r="L97" i="5" l="1"/>
  <c r="I97" i="5"/>
  <c r="H97" i="5"/>
  <c r="C98" i="5" l="1"/>
  <c r="E98" i="5" s="1"/>
  <c r="M98" i="5"/>
  <c r="D98" i="5" l="1"/>
  <c r="N98" i="5"/>
  <c r="F98" i="5" l="1"/>
  <c r="L98" i="5" l="1"/>
  <c r="I98" i="5"/>
  <c r="H98" i="5"/>
  <c r="C99" i="5" l="1"/>
  <c r="E99" i="5" s="1"/>
  <c r="M99" i="5"/>
  <c r="D99" i="5" l="1"/>
  <c r="F99" i="5" s="1"/>
  <c r="N99" i="5"/>
  <c r="L99" i="5" l="1"/>
  <c r="I99" i="5"/>
  <c r="H99" i="5"/>
  <c r="C100" i="5" l="1"/>
  <c r="D100" i="5" s="1"/>
  <c r="M100" i="5"/>
  <c r="E100" i="5"/>
  <c r="F100" i="5" l="1"/>
  <c r="N100" i="5"/>
  <c r="I100" i="5" l="1"/>
  <c r="L100" i="5"/>
  <c r="H100" i="5"/>
  <c r="C101" i="5" l="1"/>
  <c r="D101" i="5" s="1"/>
  <c r="M101" i="5"/>
  <c r="E101" i="5" l="1"/>
  <c r="F101" i="5" s="1"/>
  <c r="H101" i="5" s="1"/>
  <c r="N101" i="5"/>
  <c r="C102" i="5" l="1"/>
  <c r="D102" i="5" s="1"/>
  <c r="M102" i="5"/>
  <c r="L101" i="5"/>
  <c r="I101" i="5"/>
  <c r="E102" i="5" l="1"/>
  <c r="F102" i="5" s="1"/>
  <c r="H102" i="5" s="1"/>
  <c r="N102" i="5"/>
  <c r="M103" i="5" l="1"/>
  <c r="C103" i="5"/>
  <c r="E103" i="5" s="1"/>
  <c r="I102" i="5"/>
  <c r="L102" i="5"/>
  <c r="N103" i="5" l="1"/>
  <c r="D103" i="5"/>
  <c r="F103" i="5" s="1"/>
  <c r="H103" i="5" l="1"/>
  <c r="I103" i="5"/>
  <c r="L103" i="5"/>
  <c r="M104" i="5" l="1"/>
  <c r="C104" i="5"/>
  <c r="D104" i="5" s="1"/>
  <c r="E104" i="5" l="1"/>
  <c r="F104" i="5" s="1"/>
  <c r="N104" i="5"/>
  <c r="L104" i="5" l="1"/>
  <c r="I104" i="5"/>
  <c r="H104" i="5"/>
  <c r="M105" i="5" l="1"/>
  <c r="C105" i="5"/>
  <c r="E105" i="5" s="1"/>
  <c r="N105" i="5" l="1"/>
  <c r="D105" i="5"/>
  <c r="F105" i="5" l="1"/>
  <c r="H105" i="5" s="1"/>
  <c r="M106" i="5" l="1"/>
  <c r="C106" i="5"/>
  <c r="E106" i="5" s="1"/>
  <c r="I105" i="5"/>
  <c r="L105" i="5"/>
  <c r="D106" i="5" l="1"/>
  <c r="F106" i="5" s="1"/>
  <c r="H106" i="5" s="1"/>
  <c r="N106" i="5"/>
  <c r="M107" i="5" l="1"/>
  <c r="C107" i="5"/>
  <c r="D107" i="5" s="1"/>
  <c r="L106" i="5"/>
  <c r="I106" i="5"/>
  <c r="E107" i="5" l="1"/>
  <c r="F107" i="5" s="1"/>
  <c r="H107" i="5" s="1"/>
  <c r="N107" i="5"/>
  <c r="C108" i="5" l="1"/>
  <c r="E108" i="5" s="1"/>
  <c r="M108" i="5"/>
  <c r="L107" i="5"/>
  <c r="I107" i="5"/>
  <c r="N108" i="5" l="1"/>
  <c r="D108" i="5"/>
  <c r="F108" i="5" s="1"/>
  <c r="H108" i="5" l="1"/>
  <c r="L108" i="5"/>
  <c r="I108" i="5"/>
  <c r="C109" i="5" l="1"/>
  <c r="D109" i="5" s="1"/>
  <c r="M109" i="5"/>
  <c r="E109" i="5" l="1"/>
  <c r="F109" i="5" s="1"/>
  <c r="H109" i="5" s="1"/>
  <c r="N109" i="5"/>
  <c r="M110" i="5" l="1"/>
  <c r="C110" i="5"/>
  <c r="E110" i="5" s="1"/>
  <c r="I109" i="5"/>
  <c r="L109" i="5"/>
  <c r="D110" i="5" l="1"/>
  <c r="N110" i="5"/>
  <c r="F110" i="5" l="1"/>
  <c r="H110" i="5" s="1"/>
  <c r="C111" i="5" l="1"/>
  <c r="E111" i="5" s="1"/>
  <c r="M111" i="5"/>
  <c r="L110" i="5"/>
  <c r="I110" i="5"/>
  <c r="N111" i="5" l="1"/>
  <c r="D111" i="5"/>
  <c r="F111" i="5" l="1"/>
  <c r="H111" i="5" s="1"/>
  <c r="M112" i="5" l="1"/>
  <c r="C112" i="5"/>
  <c r="E112" i="5" s="1"/>
  <c r="I111" i="5"/>
  <c r="L111" i="5"/>
  <c r="N112" i="5" l="1"/>
  <c r="D112" i="5"/>
  <c r="F112" i="5" s="1"/>
  <c r="H112" i="5" l="1"/>
  <c r="L112" i="5"/>
  <c r="I112" i="5"/>
  <c r="C113" i="5" l="1"/>
  <c r="D113" i="5" s="1"/>
  <c r="E113" i="5"/>
  <c r="M113" i="5"/>
  <c r="F113" i="5" l="1"/>
  <c r="H113" i="5" s="1"/>
  <c r="N113" i="5"/>
  <c r="C114" i="5" l="1"/>
  <c r="D114" i="5" s="1"/>
  <c r="M114" i="5"/>
  <c r="I113" i="5"/>
  <c r="L113" i="5"/>
  <c r="E114" i="5" l="1"/>
  <c r="F114" i="5" s="1"/>
  <c r="N114" i="5"/>
  <c r="L114" i="5" l="1"/>
  <c r="I114" i="5"/>
  <c r="H114" i="5"/>
  <c r="M115" i="5" l="1"/>
  <c r="C115" i="5"/>
  <c r="E115" i="5" s="1"/>
  <c r="N115" i="5" l="1"/>
  <c r="D115" i="5"/>
  <c r="F115" i="5" s="1"/>
  <c r="L115" i="5" l="1"/>
  <c r="I115" i="5"/>
  <c r="H115" i="5"/>
  <c r="C116" i="5" l="1"/>
  <c r="M116" i="5"/>
  <c r="E116" i="5"/>
  <c r="N116" i="5" l="1"/>
  <c r="D116" i="5"/>
  <c r="F116" i="5" s="1"/>
  <c r="L116" i="5" l="1"/>
  <c r="I116" i="5"/>
  <c r="H116" i="5"/>
  <c r="M117" i="5" l="1"/>
  <c r="C117" i="5"/>
  <c r="E117" i="5" s="1"/>
  <c r="N117" i="5" l="1"/>
  <c r="D117" i="5"/>
  <c r="F117" i="5" s="1"/>
  <c r="I117" i="5" l="1"/>
  <c r="L117" i="5"/>
  <c r="H117" i="5"/>
  <c r="C118" i="5" l="1"/>
  <c r="E118" i="5" s="1"/>
  <c r="M118" i="5"/>
  <c r="D118" i="5" l="1"/>
  <c r="F118" i="5" s="1"/>
  <c r="N118" i="5"/>
  <c r="L118" i="5" l="1"/>
  <c r="I118" i="5"/>
  <c r="H118" i="5"/>
  <c r="C119" i="5" l="1"/>
  <c r="E119" i="5" s="1"/>
  <c r="M119" i="5"/>
  <c r="D119" i="5" l="1"/>
  <c r="N119" i="5"/>
  <c r="F119" i="5"/>
  <c r="H119" i="5" s="1"/>
  <c r="E120" i="5" l="1"/>
  <c r="C120" i="5"/>
  <c r="M120" i="5"/>
  <c r="I119" i="5"/>
  <c r="L119" i="5"/>
  <c r="N120" i="5" l="1"/>
  <c r="D120" i="5"/>
  <c r="F120" i="5" s="1"/>
  <c r="I120" i="5" l="1"/>
  <c r="L120" i="5"/>
  <c r="H120" i="5"/>
  <c r="E121" i="5" l="1"/>
  <c r="M121" i="5"/>
  <c r="C121" i="5"/>
  <c r="N121" i="5" l="1"/>
  <c r="D121" i="5"/>
  <c r="F121" i="5" s="1"/>
  <c r="L121" i="5" l="1"/>
  <c r="I121" i="5"/>
  <c r="H121" i="5"/>
  <c r="M122" i="5" l="1"/>
  <c r="E122" i="5"/>
  <c r="C122" i="5"/>
  <c r="D122" i="5" s="1"/>
  <c r="F122" i="5" l="1"/>
  <c r="N122" i="5"/>
  <c r="L122" i="5" l="1"/>
  <c r="I122" i="5"/>
  <c r="H122" i="5"/>
  <c r="E123" i="5" l="1"/>
  <c r="C123" i="5"/>
  <c r="D123" i="5" s="1"/>
  <c r="M123" i="5"/>
  <c r="N123" i="5" l="1"/>
  <c r="F123" i="5"/>
  <c r="H123" i="5" s="1"/>
  <c r="C124" i="5" l="1"/>
  <c r="M124" i="5"/>
  <c r="E124" i="5"/>
  <c r="I123" i="5"/>
  <c r="L123" i="5"/>
  <c r="N124" i="5" l="1"/>
  <c r="D124" i="5"/>
  <c r="F124" i="5" s="1"/>
  <c r="L124" i="5" l="1"/>
  <c r="I124" i="5"/>
  <c r="H124" i="5"/>
  <c r="E125" i="5" l="1"/>
  <c r="C125" i="5"/>
  <c r="D125" i="5" s="1"/>
  <c r="M125" i="5"/>
  <c r="N125" i="5" l="1"/>
  <c r="F125" i="5"/>
  <c r="H125" i="5" s="1"/>
  <c r="C126" i="5" l="1"/>
  <c r="M126" i="5"/>
  <c r="E126" i="5"/>
  <c r="I125" i="5"/>
  <c r="L125" i="5"/>
  <c r="D126" i="5" l="1"/>
  <c r="F126" i="5" s="1"/>
  <c r="N126" i="5"/>
  <c r="H126" i="5" l="1"/>
  <c r="L126" i="5"/>
  <c r="I126" i="5"/>
  <c r="C127" i="5" l="1"/>
  <c r="E127" i="5"/>
  <c r="M127" i="5"/>
  <c r="N127" i="5" l="1"/>
  <c r="D127" i="5"/>
  <c r="F127" i="5" s="1"/>
  <c r="I127" i="5" l="1"/>
  <c r="L127" i="5"/>
  <c r="H127" i="5"/>
  <c r="C128" i="5" l="1"/>
  <c r="M128" i="5"/>
  <c r="E128" i="5"/>
  <c r="N128" i="5" l="1"/>
  <c r="D128" i="5"/>
  <c r="F128" i="5" s="1"/>
  <c r="L128" i="5" l="1"/>
  <c r="I128" i="5"/>
  <c r="H128" i="5"/>
  <c r="M129" i="5" l="1"/>
  <c r="E129" i="5"/>
  <c r="C129" i="5"/>
  <c r="N129" i="5" l="1"/>
  <c r="D129" i="5"/>
  <c r="F129" i="5" s="1"/>
  <c r="I129" i="5" l="1"/>
  <c r="L129" i="5"/>
  <c r="H129" i="5"/>
  <c r="E130" i="5" l="1"/>
  <c r="C130" i="5"/>
  <c r="M130" i="5"/>
  <c r="N130" i="5" l="1"/>
  <c r="D130" i="5"/>
  <c r="F130" i="5" s="1"/>
  <c r="L130" i="5" l="1"/>
  <c r="I130" i="5"/>
  <c r="H130" i="5"/>
  <c r="C131" i="5" l="1"/>
  <c r="E131" i="5"/>
  <c r="M131" i="5"/>
  <c r="N131" i="5" l="1"/>
  <c r="D131" i="5"/>
  <c r="F131" i="5" s="1"/>
  <c r="I131" i="5" l="1"/>
  <c r="L131" i="5"/>
  <c r="H131" i="5"/>
  <c r="C132" i="5" l="1"/>
  <c r="M132" i="5"/>
  <c r="E132" i="5"/>
  <c r="N132" i="5" l="1"/>
  <c r="D132" i="5"/>
  <c r="F132" i="5" s="1"/>
  <c r="L132" i="5" l="1"/>
  <c r="I132" i="5"/>
  <c r="H132" i="5"/>
  <c r="E133" i="5" l="1"/>
  <c r="C133" i="5"/>
  <c r="D133" i="5" s="1"/>
  <c r="M133" i="5"/>
  <c r="N133" i="5" l="1"/>
  <c r="F133" i="5"/>
  <c r="H133" i="5" s="1"/>
  <c r="M134" i="5" l="1"/>
  <c r="E134" i="5"/>
  <c r="C134" i="5"/>
  <c r="D134" i="5" s="1"/>
  <c r="I133" i="5"/>
  <c r="L133" i="5"/>
  <c r="F134" i="5" l="1"/>
  <c r="H134" i="5" s="1"/>
  <c r="N134" i="5"/>
  <c r="M135" i="5" l="1"/>
  <c r="C135" i="5"/>
  <c r="E135" i="5"/>
  <c r="L134" i="5"/>
  <c r="I134" i="5"/>
  <c r="N135" i="5" l="1"/>
  <c r="D135" i="5"/>
  <c r="F135" i="5" l="1"/>
  <c r="H135" i="5" s="1"/>
  <c r="M136" i="5" l="1"/>
  <c r="E136" i="5"/>
  <c r="C136" i="5"/>
  <c r="D136" i="5" s="1"/>
  <c r="I135" i="5"/>
  <c r="L135" i="5"/>
  <c r="F136" i="5" l="1"/>
  <c r="H136" i="5" s="1"/>
  <c r="N136" i="5"/>
  <c r="E137" i="5" l="1"/>
  <c r="C137" i="5"/>
  <c r="M137" i="5"/>
  <c r="I136" i="5"/>
  <c r="L136" i="5"/>
  <c r="N137" i="5" l="1"/>
  <c r="D137" i="5"/>
  <c r="F137" i="5" l="1"/>
  <c r="H137" i="5" s="1"/>
  <c r="M138" i="5" l="1"/>
  <c r="E138" i="5"/>
  <c r="C138" i="5"/>
  <c r="D138" i="5" s="1"/>
  <c r="I137" i="5"/>
  <c r="L137" i="5"/>
  <c r="F138" i="5" l="1"/>
  <c r="H138" i="5" s="1"/>
  <c r="N138" i="5"/>
  <c r="C139" i="5" l="1"/>
  <c r="E139" i="5"/>
  <c r="M139" i="5"/>
  <c r="I138" i="5"/>
  <c r="L138" i="5"/>
  <c r="D139" i="5" l="1"/>
  <c r="N139" i="5"/>
  <c r="F139" i="5" l="1"/>
  <c r="H139" i="5" s="1"/>
  <c r="C140" i="5" l="1"/>
  <c r="M140" i="5"/>
  <c r="E140" i="5"/>
  <c r="I139" i="5"/>
  <c r="L139" i="5"/>
  <c r="N140" i="5" l="1"/>
  <c r="D140" i="5"/>
  <c r="F140" i="5" s="1"/>
  <c r="L140" i="5" l="1"/>
  <c r="I140" i="5"/>
  <c r="H140" i="5"/>
  <c r="E141" i="5" l="1"/>
  <c r="C141" i="5"/>
  <c r="M141" i="5"/>
  <c r="N141" i="5" l="1"/>
  <c r="D141" i="5"/>
  <c r="F141" i="5" l="1"/>
  <c r="H141" i="5" s="1"/>
  <c r="M142" i="5" l="1"/>
  <c r="E142" i="5"/>
  <c r="C142" i="5"/>
  <c r="D142" i="5" s="1"/>
  <c r="I141" i="5"/>
  <c r="L141" i="5"/>
  <c r="F142" i="5" l="1"/>
  <c r="H142" i="5" s="1"/>
  <c r="N142" i="5"/>
  <c r="E143" i="5" l="1"/>
  <c r="M143" i="5"/>
  <c r="C143" i="5"/>
  <c r="L142" i="5"/>
  <c r="I142" i="5"/>
  <c r="N143" i="5" l="1"/>
  <c r="D143" i="5"/>
  <c r="F143" i="5" l="1"/>
  <c r="H143" i="5" s="1"/>
  <c r="C144" i="5" l="1"/>
  <c r="M144" i="5"/>
  <c r="E144" i="5"/>
  <c r="I143" i="5"/>
  <c r="L143" i="5"/>
  <c r="N144" i="5" l="1"/>
  <c r="D144" i="5"/>
  <c r="F144" i="5" s="1"/>
  <c r="I144" i="5" l="1"/>
  <c r="L144" i="5"/>
  <c r="H144" i="5"/>
  <c r="C145" i="5" l="1"/>
  <c r="M145" i="5"/>
  <c r="E145" i="5"/>
  <c r="D145" i="5" l="1"/>
  <c r="N145" i="5"/>
  <c r="F145" i="5" l="1"/>
  <c r="H145" i="5" s="1"/>
  <c r="C146" i="5" l="1"/>
  <c r="M146" i="5"/>
  <c r="E146" i="5"/>
  <c r="I145" i="5"/>
  <c r="L145" i="5"/>
  <c r="N146" i="5" l="1"/>
  <c r="D146" i="5"/>
  <c r="F146" i="5" s="1"/>
  <c r="H146" i="5" l="1"/>
  <c r="L146" i="5"/>
  <c r="I146" i="5"/>
  <c r="C147" i="5" l="1"/>
  <c r="E147" i="5"/>
  <c r="M147" i="5"/>
  <c r="D147" i="5" l="1"/>
  <c r="F147" i="5" s="1"/>
  <c r="N147" i="5"/>
  <c r="H147" i="5" l="1"/>
  <c r="I147" i="5"/>
  <c r="L147" i="5"/>
  <c r="C148" i="5" l="1"/>
  <c r="M148" i="5"/>
  <c r="E148" i="5"/>
  <c r="D148" i="5" l="1"/>
  <c r="N148" i="5"/>
  <c r="F148" i="5" l="1"/>
  <c r="H148" i="5" s="1"/>
  <c r="C149" i="5" l="1"/>
  <c r="M149" i="5"/>
  <c r="E149" i="5"/>
  <c r="L148" i="5"/>
  <c r="I148" i="5"/>
  <c r="D149" i="5" l="1"/>
  <c r="N149" i="5"/>
  <c r="F149" i="5" l="1"/>
  <c r="H149" i="5" s="1"/>
  <c r="C150" i="5" l="1"/>
  <c r="M150" i="5"/>
  <c r="E150" i="5"/>
  <c r="I149" i="5"/>
  <c r="L149" i="5"/>
  <c r="N150" i="5" l="1"/>
  <c r="D150" i="5"/>
  <c r="F150" i="5" s="1"/>
  <c r="L150" i="5" l="1"/>
  <c r="I150" i="5"/>
  <c r="H150" i="5"/>
  <c r="C151" i="5" l="1"/>
  <c r="D151" i="5" s="1"/>
  <c r="E151" i="5"/>
  <c r="M151" i="5"/>
  <c r="N151" i="5" l="1"/>
  <c r="F151" i="5"/>
  <c r="H151" i="5" s="1"/>
  <c r="C152" i="5" l="1"/>
  <c r="M152" i="5"/>
  <c r="E152" i="5"/>
  <c r="I151" i="5"/>
  <c r="L151" i="5"/>
  <c r="N152" i="5" l="1"/>
  <c r="D152" i="5"/>
  <c r="F152" i="5" s="1"/>
  <c r="I152" i="5" l="1"/>
  <c r="L152" i="5"/>
  <c r="H152" i="5"/>
  <c r="M153" i="5" l="1"/>
  <c r="E153" i="5"/>
  <c r="C153" i="5"/>
  <c r="N153" i="5" l="1"/>
  <c r="D153" i="5"/>
  <c r="F153" i="5" l="1"/>
  <c r="I153" i="5" l="1"/>
  <c r="L153" i="5"/>
  <c r="H153" i="5"/>
  <c r="M154" i="5" l="1"/>
  <c r="E154" i="5"/>
  <c r="C154" i="5"/>
  <c r="D154" i="5" s="1"/>
  <c r="F154" i="5" l="1"/>
  <c r="H154" i="5" s="1"/>
  <c r="N154" i="5"/>
  <c r="C155" i="5" l="1"/>
  <c r="E155" i="5"/>
  <c r="M155" i="5"/>
  <c r="L154" i="5"/>
  <c r="I154" i="5"/>
  <c r="D155" i="5" l="1"/>
  <c r="N155" i="5"/>
  <c r="F155" i="5" l="1"/>
  <c r="I155" i="5" l="1"/>
  <c r="L155" i="5"/>
  <c r="H155" i="5"/>
  <c r="C156" i="5" l="1"/>
  <c r="M156" i="5"/>
  <c r="E156" i="5"/>
  <c r="N156" i="5" l="1"/>
  <c r="D156" i="5"/>
  <c r="F156" i="5" l="1"/>
  <c r="H156" i="5" s="1"/>
  <c r="C157" i="5" l="1"/>
  <c r="D157" i="5" s="1"/>
  <c r="M157" i="5"/>
  <c r="E157" i="5"/>
  <c r="L156" i="5"/>
  <c r="I156" i="5"/>
  <c r="N157" i="5" l="1"/>
  <c r="F157" i="5"/>
  <c r="H157" i="5" s="1"/>
  <c r="E158" i="5" l="1"/>
  <c r="C158" i="5"/>
  <c r="D158" i="5" s="1"/>
  <c r="M158" i="5"/>
  <c r="I157" i="5"/>
  <c r="L157" i="5"/>
  <c r="F158" i="5" l="1"/>
  <c r="H158" i="5" s="1"/>
  <c r="N158" i="5"/>
  <c r="C159" i="5" l="1"/>
  <c r="E159" i="5"/>
  <c r="M159" i="5"/>
  <c r="L158" i="5"/>
  <c r="I158" i="5"/>
  <c r="D159" i="5" l="1"/>
  <c r="N159" i="5"/>
  <c r="F159" i="5" l="1"/>
  <c r="H159" i="5" s="1"/>
  <c r="C160" i="5" l="1"/>
  <c r="M160" i="5"/>
  <c r="E160" i="5"/>
  <c r="I159" i="5"/>
  <c r="L159" i="5"/>
  <c r="N160" i="5" l="1"/>
  <c r="D160" i="5"/>
  <c r="F160" i="5" s="1"/>
  <c r="I160" i="5" l="1"/>
  <c r="L160" i="5"/>
  <c r="H160" i="5"/>
  <c r="C161" i="5" l="1"/>
  <c r="D161" i="5" s="1"/>
  <c r="M161" i="5"/>
  <c r="E161" i="5"/>
  <c r="N161" i="5" l="1"/>
  <c r="F161" i="5"/>
  <c r="H161" i="5" s="1"/>
  <c r="C162" i="5" l="1"/>
  <c r="M162" i="5"/>
  <c r="E162" i="5"/>
  <c r="I161" i="5"/>
  <c r="L161" i="5"/>
  <c r="N162" i="5" l="1"/>
  <c r="D162" i="5"/>
  <c r="F162" i="5" s="1"/>
  <c r="L162" i="5" l="1"/>
  <c r="I162" i="5"/>
  <c r="H162" i="5"/>
  <c r="M163" i="5" l="1"/>
  <c r="C163" i="5"/>
  <c r="E163" i="5"/>
  <c r="N163" i="5" l="1"/>
  <c r="D163" i="5"/>
  <c r="F163" i="5" s="1"/>
  <c r="I163" i="5" l="1"/>
  <c r="L163" i="5"/>
  <c r="H163" i="5"/>
  <c r="C164" i="5" l="1"/>
  <c r="M164" i="5"/>
  <c r="E164" i="5"/>
  <c r="N164" i="5" l="1"/>
  <c r="D164" i="5"/>
  <c r="F164" i="5" s="1"/>
  <c r="L164" i="5" l="1"/>
  <c r="I164" i="5"/>
  <c r="H164" i="5"/>
  <c r="C165" i="5" l="1"/>
  <c r="M165" i="5"/>
  <c r="E165" i="5"/>
  <c r="D165" i="5" l="1"/>
  <c r="F165" i="5" s="1"/>
  <c r="N165" i="5"/>
  <c r="H165" i="5" l="1"/>
  <c r="I165" i="5"/>
  <c r="L165" i="5"/>
  <c r="M166" i="5" l="1"/>
  <c r="E166" i="5"/>
  <c r="C166" i="5"/>
  <c r="D166" i="5" l="1"/>
  <c r="N166" i="5"/>
  <c r="F166" i="5" l="1"/>
  <c r="H166" i="5" s="1"/>
  <c r="M167" i="5" l="1"/>
  <c r="C167" i="5"/>
  <c r="E167" i="5"/>
  <c r="I166" i="5"/>
  <c r="L166" i="5"/>
  <c r="D167" i="5" l="1"/>
  <c r="N167" i="5"/>
  <c r="F167" i="5" l="1"/>
  <c r="H167" i="5" s="1"/>
  <c r="C168" i="5" l="1"/>
  <c r="M168" i="5"/>
  <c r="E168" i="5"/>
  <c r="I167" i="5"/>
  <c r="L167" i="5"/>
  <c r="N168" i="5" l="1"/>
  <c r="D168" i="5"/>
  <c r="F168" i="5" s="1"/>
  <c r="I168" i="5" l="1"/>
  <c r="L168" i="5"/>
  <c r="H168" i="5"/>
  <c r="C169" i="5" l="1"/>
  <c r="M169" i="5"/>
  <c r="E169" i="5"/>
  <c r="D169" i="5" l="1"/>
  <c r="N169" i="5"/>
  <c r="F169" i="5" l="1"/>
  <c r="H169" i="5" s="1"/>
  <c r="C170" i="5" l="1"/>
  <c r="M170" i="5"/>
  <c r="E170" i="5"/>
  <c r="I169" i="5"/>
  <c r="L169" i="5"/>
  <c r="N170" i="5" l="1"/>
  <c r="D170" i="5"/>
  <c r="F170" i="5" s="1"/>
  <c r="L170" i="5" l="1"/>
  <c r="I170" i="5"/>
  <c r="H170" i="5"/>
  <c r="E171" i="5" l="1"/>
  <c r="M171" i="5"/>
  <c r="C171" i="5"/>
  <c r="N171" i="5" l="1"/>
  <c r="D171" i="5"/>
  <c r="F171" i="5" s="1"/>
  <c r="I171" i="5" l="1"/>
  <c r="L171" i="5"/>
  <c r="H171" i="5"/>
  <c r="C172" i="5" l="1"/>
  <c r="M172" i="5"/>
  <c r="E172" i="5"/>
  <c r="N172" i="5" l="1"/>
  <c r="D172" i="5"/>
  <c r="F172" i="5" s="1"/>
  <c r="L172" i="5" l="1"/>
  <c r="I172" i="5"/>
  <c r="H172" i="5"/>
  <c r="M173" i="5" l="1"/>
  <c r="C173" i="5"/>
  <c r="E173" i="5"/>
  <c r="D173" i="5" l="1"/>
  <c r="F173" i="5" s="1"/>
  <c r="N173" i="5"/>
  <c r="I173" i="5" l="1"/>
  <c r="L173" i="5"/>
  <c r="H173" i="5"/>
  <c r="E174" i="5" l="1"/>
  <c r="C174" i="5"/>
  <c r="M174" i="5"/>
  <c r="N174" i="5" l="1"/>
  <c r="D174" i="5"/>
  <c r="F174" i="5" l="1"/>
  <c r="H174" i="5" s="1"/>
  <c r="M175" i="5" l="1"/>
  <c r="C175" i="5"/>
  <c r="E175" i="5"/>
  <c r="I174" i="5"/>
  <c r="L174" i="5"/>
  <c r="D175" i="5" l="1"/>
  <c r="N175" i="5"/>
  <c r="F175" i="5" l="1"/>
  <c r="H175" i="5" s="1"/>
  <c r="C176" i="5" l="1"/>
  <c r="M176" i="5"/>
  <c r="E176" i="5"/>
  <c r="L175" i="5"/>
  <c r="I175" i="5"/>
  <c r="D176" i="5" l="1"/>
  <c r="N176" i="5"/>
  <c r="F176" i="5" l="1"/>
  <c r="H176" i="5" s="1"/>
  <c r="E177" i="5" l="1"/>
  <c r="C177" i="5"/>
  <c r="D177" i="5" s="1"/>
  <c r="M177" i="5"/>
  <c r="I176" i="5"/>
  <c r="L176" i="5"/>
  <c r="F177" i="5" l="1"/>
  <c r="H177" i="5" s="1"/>
  <c r="N177" i="5"/>
  <c r="E178" i="5" l="1"/>
  <c r="C178" i="5"/>
  <c r="M178" i="5"/>
  <c r="L177" i="5"/>
  <c r="I177" i="5"/>
  <c r="D178" i="5" l="1"/>
  <c r="N178" i="5"/>
  <c r="F178" i="5" l="1"/>
  <c r="H178" i="5" s="1"/>
  <c r="E179" i="5" l="1"/>
  <c r="C179" i="5"/>
  <c r="D179" i="5" s="1"/>
  <c r="M179" i="5"/>
  <c r="I178" i="5"/>
  <c r="L178" i="5"/>
  <c r="F179" i="5" l="1"/>
  <c r="N179" i="5"/>
  <c r="I179" i="5" l="1"/>
  <c r="L179" i="5"/>
  <c r="H179" i="5"/>
  <c r="M180" i="5" l="1"/>
  <c r="E180" i="5"/>
  <c r="C180" i="5"/>
  <c r="D180" i="5" s="1"/>
  <c r="N180" i="5" l="1"/>
  <c r="F180" i="5"/>
  <c r="H180" i="5" s="1"/>
  <c r="C181" i="5" l="1"/>
  <c r="E181" i="5"/>
  <c r="M181" i="5"/>
  <c r="I180" i="5"/>
  <c r="L180" i="5"/>
  <c r="N181" i="5" l="1"/>
  <c r="D181" i="5"/>
  <c r="F181" i="5" l="1"/>
  <c r="H181" i="5" s="1"/>
  <c r="E182" i="5" l="1"/>
  <c r="M182" i="5"/>
  <c r="C182" i="5"/>
  <c r="L181" i="5"/>
  <c r="I181" i="5"/>
  <c r="N182" i="5" l="1"/>
  <c r="D182" i="5"/>
  <c r="F182" i="5" s="1"/>
  <c r="L182" i="5" l="1"/>
  <c r="I182" i="5"/>
  <c r="H182" i="5"/>
  <c r="E183" i="5" l="1"/>
  <c r="M183" i="5"/>
  <c r="C183" i="5"/>
  <c r="D183" i="5" l="1"/>
  <c r="F183" i="5" s="1"/>
  <c r="N183" i="5"/>
  <c r="H183" i="5" l="1"/>
  <c r="L183" i="5"/>
  <c r="I183" i="5"/>
  <c r="C184" i="5" l="1"/>
  <c r="M184" i="5"/>
  <c r="E184" i="5"/>
  <c r="N184" i="5" l="1"/>
  <c r="D184" i="5"/>
  <c r="F184" i="5" l="1"/>
  <c r="I184" i="5" l="1"/>
  <c r="L184" i="5"/>
  <c r="H184" i="5"/>
  <c r="M185" i="5" l="1"/>
  <c r="E185" i="5"/>
  <c r="C185" i="5"/>
  <c r="D185" i="5" s="1"/>
  <c r="F185" i="5" l="1"/>
  <c r="N185" i="5"/>
  <c r="I185" i="5" l="1"/>
  <c r="L185" i="5"/>
  <c r="H185" i="5"/>
  <c r="C186" i="5" l="1"/>
  <c r="M186" i="5"/>
  <c r="E186" i="5"/>
  <c r="D186" i="5" l="1"/>
  <c r="N186" i="5"/>
  <c r="F186" i="5" l="1"/>
  <c r="H186" i="5" s="1"/>
  <c r="M187" i="5" l="1"/>
  <c r="C187" i="5"/>
  <c r="E187" i="5"/>
  <c r="L186" i="5"/>
  <c r="I186" i="5"/>
  <c r="N187" i="5" l="1"/>
  <c r="D187" i="5"/>
  <c r="F187" i="5" l="1"/>
  <c r="H187" i="5" s="1"/>
  <c r="E188" i="5" l="1"/>
  <c r="C188" i="5"/>
  <c r="M188" i="5"/>
  <c r="L187" i="5"/>
  <c r="I187" i="5"/>
  <c r="D188" i="5" l="1"/>
  <c r="F188" i="5" s="1"/>
  <c r="N188" i="5"/>
  <c r="H188" i="5" l="1"/>
  <c r="I188" i="5"/>
  <c r="L188" i="5"/>
  <c r="E189" i="5" l="1"/>
  <c r="C189" i="5"/>
  <c r="M189" i="5"/>
  <c r="D189" i="5" l="1"/>
  <c r="N189" i="5"/>
  <c r="F189" i="5" l="1"/>
  <c r="H189" i="5" s="1"/>
  <c r="M190" i="5" l="1"/>
  <c r="E190" i="5"/>
  <c r="C190" i="5"/>
  <c r="D190" i="5" s="1"/>
  <c r="L189" i="5"/>
  <c r="I189" i="5"/>
  <c r="N190" i="5" l="1"/>
  <c r="F190" i="5"/>
  <c r="H190" i="5" s="1"/>
  <c r="C191" i="5" l="1"/>
  <c r="E191" i="5"/>
  <c r="M191" i="5"/>
  <c r="L190" i="5"/>
  <c r="I190" i="5"/>
  <c r="N191" i="5" l="1"/>
  <c r="D191" i="5"/>
  <c r="F191" i="5" l="1"/>
  <c r="H191" i="5" s="1"/>
  <c r="C192" i="5" l="1"/>
  <c r="M192" i="5"/>
  <c r="E192" i="5"/>
  <c r="L191" i="5"/>
  <c r="I191" i="5"/>
  <c r="D192" i="5" l="1"/>
  <c r="N192" i="5"/>
  <c r="F192" i="5" l="1"/>
  <c r="H192" i="5" s="1"/>
  <c r="M193" i="5" l="1"/>
  <c r="E193" i="5"/>
  <c r="C193" i="5"/>
  <c r="D193" i="5" s="1"/>
  <c r="I192" i="5"/>
  <c r="L192" i="5"/>
  <c r="N193" i="5" l="1"/>
  <c r="F193" i="5"/>
  <c r="H193" i="5" s="1"/>
  <c r="E194" i="5" l="1"/>
  <c r="M194" i="5"/>
  <c r="C194" i="5"/>
  <c r="I193" i="5"/>
  <c r="L193" i="5"/>
  <c r="D194" i="5" l="1"/>
  <c r="N194" i="5"/>
  <c r="F194" i="5" l="1"/>
  <c r="H194" i="5" s="1"/>
  <c r="E195" i="5" l="1"/>
  <c r="M195" i="5"/>
  <c r="C195" i="5"/>
  <c r="L194" i="5"/>
  <c r="I194" i="5"/>
  <c r="D195" i="5" l="1"/>
  <c r="N195" i="5"/>
  <c r="F195" i="5" l="1"/>
  <c r="H195" i="5" s="1"/>
  <c r="C196" i="5" l="1"/>
  <c r="M196" i="5"/>
  <c r="E196" i="5"/>
  <c r="L195" i="5"/>
  <c r="I195" i="5"/>
  <c r="D196" i="5" l="1"/>
  <c r="N196" i="5"/>
  <c r="F196" i="5" l="1"/>
  <c r="H196" i="5" s="1"/>
  <c r="M197" i="5" l="1"/>
  <c r="E197" i="5"/>
  <c r="C197" i="5"/>
  <c r="I196" i="5"/>
  <c r="L196" i="5"/>
  <c r="D197" i="5" l="1"/>
  <c r="N197" i="5"/>
  <c r="F197" i="5" l="1"/>
  <c r="H197" i="5" s="1"/>
  <c r="C198" i="5" l="1"/>
  <c r="E198" i="5"/>
  <c r="M198" i="5"/>
  <c r="L197" i="5"/>
  <c r="I197" i="5"/>
  <c r="N198" i="5" l="1"/>
  <c r="D198" i="5"/>
  <c r="F198" i="5" s="1"/>
  <c r="I198" i="5" l="1"/>
  <c r="L198" i="5"/>
  <c r="H198" i="5"/>
  <c r="M199" i="5" l="1"/>
  <c r="C199" i="5"/>
  <c r="E199" i="5"/>
  <c r="N199" i="5" l="1"/>
  <c r="D199" i="5"/>
  <c r="F199" i="5" s="1"/>
  <c r="I199" i="5" l="1"/>
  <c r="L199" i="5"/>
  <c r="H199" i="5"/>
  <c r="M200" i="5" l="1"/>
  <c r="E200" i="5"/>
  <c r="C200" i="5"/>
  <c r="N200" i="5" l="1"/>
  <c r="D200" i="5"/>
  <c r="F200" i="5" s="1"/>
  <c r="I200" i="5" l="1"/>
  <c r="L200" i="5"/>
  <c r="H200" i="5"/>
  <c r="C201" i="5" l="1"/>
  <c r="E201" i="5"/>
  <c r="M201" i="5"/>
  <c r="N201" i="5" l="1"/>
  <c r="D201" i="5"/>
  <c r="F201" i="5" s="1"/>
  <c r="I201" i="5" l="1"/>
  <c r="L201" i="5"/>
  <c r="H201" i="5"/>
  <c r="C202" i="5" l="1"/>
  <c r="M202" i="5"/>
  <c r="E202" i="5"/>
  <c r="N202" i="5" l="1"/>
  <c r="D202" i="5"/>
  <c r="F202" i="5" s="1"/>
  <c r="I202" i="5" l="1"/>
  <c r="L202" i="5"/>
  <c r="H202" i="5"/>
  <c r="M203" i="5" l="1"/>
  <c r="C203" i="5"/>
  <c r="D203" i="5" s="1"/>
  <c r="E203" i="5"/>
  <c r="F203" i="5" l="1"/>
  <c r="H203" i="5" s="1"/>
  <c r="N203" i="5"/>
  <c r="C204" i="5" l="1"/>
  <c r="M204" i="5"/>
  <c r="E204" i="5"/>
  <c r="L203" i="5"/>
  <c r="I203" i="5"/>
  <c r="N204" i="5" l="1"/>
  <c r="D204" i="5"/>
  <c r="F204" i="5" l="1"/>
  <c r="H204" i="5" s="1"/>
  <c r="E205" i="5" l="1"/>
  <c r="C205" i="5"/>
  <c r="D205" i="5" s="1"/>
  <c r="M205" i="5"/>
  <c r="I204" i="5"/>
  <c r="L204" i="5"/>
  <c r="N205" i="5" l="1"/>
  <c r="F205" i="5"/>
  <c r="H205" i="5" s="1"/>
  <c r="C206" i="5" l="1"/>
  <c r="E206" i="5"/>
  <c r="M206" i="5"/>
  <c r="I205" i="5"/>
  <c r="L205" i="5"/>
  <c r="D206" i="5" l="1"/>
  <c r="N206" i="5"/>
  <c r="F206" i="5" l="1"/>
  <c r="H206" i="5" s="1"/>
  <c r="E207" i="5" l="1"/>
  <c r="C207" i="5"/>
  <c r="M207" i="5"/>
  <c r="L206" i="5"/>
  <c r="I206" i="5"/>
  <c r="D207" i="5" l="1"/>
  <c r="N207" i="5"/>
  <c r="F207" i="5" l="1"/>
  <c r="H207" i="5" s="1"/>
  <c r="M208" i="5" l="1"/>
  <c r="C208" i="5"/>
  <c r="E208" i="5"/>
  <c r="I207" i="5"/>
  <c r="L207" i="5"/>
  <c r="D208" i="5" l="1"/>
  <c r="N208" i="5"/>
  <c r="F208" i="5" l="1"/>
  <c r="H208" i="5" s="1"/>
  <c r="E209" i="5" l="1"/>
  <c r="C209" i="5"/>
  <c r="M209" i="5"/>
  <c r="L208" i="5"/>
  <c r="I208" i="5"/>
  <c r="D209" i="5" l="1"/>
  <c r="N209" i="5"/>
  <c r="F209" i="5" l="1"/>
  <c r="H209" i="5" s="1"/>
  <c r="M210" i="5" l="1"/>
  <c r="C210" i="5"/>
  <c r="D210" i="5" s="1"/>
  <c r="E210" i="5"/>
  <c r="I209" i="5"/>
  <c r="L209" i="5"/>
  <c r="F210" i="5" l="1"/>
  <c r="H210" i="5" s="1"/>
  <c r="N210" i="5"/>
  <c r="E211" i="5" l="1"/>
  <c r="C211" i="5"/>
  <c r="M211" i="5"/>
  <c r="L210" i="5"/>
  <c r="I210" i="5"/>
  <c r="D211" i="5" l="1"/>
  <c r="N211" i="5"/>
  <c r="F211" i="5" l="1"/>
  <c r="H211" i="5" s="1"/>
  <c r="E212" i="5" l="1"/>
  <c r="C212" i="5"/>
  <c r="M212" i="5"/>
  <c r="L211" i="5"/>
  <c r="I211" i="5"/>
  <c r="D212" i="5" l="1"/>
  <c r="N212" i="5"/>
  <c r="F212" i="5" l="1"/>
  <c r="H212" i="5" s="1"/>
  <c r="E213" i="5" l="1"/>
  <c r="C213" i="5"/>
  <c r="M213" i="5"/>
  <c r="L212" i="5"/>
  <c r="I212" i="5"/>
  <c r="D213" i="5" l="1"/>
  <c r="N213" i="5"/>
  <c r="F213" i="5" l="1"/>
  <c r="H213" i="5" s="1"/>
  <c r="C214" i="5" l="1"/>
  <c r="E214" i="5"/>
  <c r="M214" i="5"/>
  <c r="I213" i="5"/>
  <c r="L213" i="5"/>
  <c r="D214" i="5" l="1"/>
  <c r="N214" i="5"/>
  <c r="F214" i="5" l="1"/>
  <c r="L214" i="5" l="1"/>
  <c r="I214" i="5"/>
  <c r="H214" i="5"/>
  <c r="C215" i="5" l="1"/>
  <c r="M215" i="5"/>
  <c r="E215" i="5"/>
  <c r="D215" i="5" l="1"/>
  <c r="N215" i="5"/>
  <c r="F215" i="5" l="1"/>
  <c r="H215" i="5" s="1"/>
  <c r="E216" i="5" l="1"/>
  <c r="M216" i="5"/>
  <c r="C216" i="5"/>
  <c r="I215" i="5"/>
  <c r="L215" i="5"/>
  <c r="N216" i="5" l="1"/>
  <c r="D216" i="5"/>
  <c r="F216" i="5" s="1"/>
  <c r="L216" i="5" l="1"/>
  <c r="I216" i="5"/>
  <c r="H216" i="5"/>
  <c r="C217" i="5" l="1"/>
  <c r="M217" i="5"/>
  <c r="E217" i="5"/>
  <c r="N217" i="5" l="1"/>
  <c r="D217" i="5"/>
  <c r="F217" i="5" l="1"/>
  <c r="H217" i="5" s="1"/>
  <c r="E218" i="5" l="1"/>
  <c r="C218" i="5"/>
  <c r="M218" i="5"/>
  <c r="I217" i="5"/>
  <c r="L217" i="5"/>
  <c r="D218" i="5" l="1"/>
  <c r="N218" i="5"/>
  <c r="F218" i="5" l="1"/>
  <c r="H218" i="5" s="1"/>
  <c r="C219" i="5" l="1"/>
  <c r="M219" i="5"/>
  <c r="E219" i="5"/>
  <c r="L218" i="5"/>
  <c r="I218" i="5"/>
  <c r="N219" i="5" l="1"/>
  <c r="D219" i="5"/>
  <c r="F219" i="5" l="1"/>
  <c r="L219" i="5" l="1"/>
  <c r="I219" i="5"/>
  <c r="H219" i="5"/>
  <c r="E220" i="5" l="1"/>
  <c r="M220" i="5"/>
  <c r="C220" i="5"/>
  <c r="D220" i="5" l="1"/>
  <c r="N220" i="5"/>
  <c r="F220" i="5" l="1"/>
  <c r="H220" i="5" s="1"/>
  <c r="E221" i="5" l="1"/>
  <c r="C221" i="5"/>
  <c r="D221" i="5" s="1"/>
  <c r="M221" i="5"/>
  <c r="L220" i="5"/>
  <c r="I220" i="5"/>
  <c r="F221" i="5" l="1"/>
  <c r="N221" i="5"/>
  <c r="I221" i="5" l="1"/>
  <c r="L221" i="5"/>
  <c r="H221" i="5"/>
  <c r="C222" i="5" l="1"/>
  <c r="E222" i="5"/>
  <c r="M222" i="5"/>
  <c r="D222" i="5" l="1"/>
  <c r="N222" i="5"/>
  <c r="F222" i="5" l="1"/>
  <c r="L222" i="5" l="1"/>
  <c r="I222" i="5"/>
  <c r="H222" i="5"/>
  <c r="E223" i="5" l="1"/>
  <c r="C223" i="5"/>
  <c r="M223" i="5"/>
  <c r="N223" i="5" l="1"/>
  <c r="D223" i="5"/>
  <c r="F223" i="5" l="1"/>
  <c r="H223" i="5" s="1"/>
  <c r="C224" i="5" s="1"/>
  <c r="I223" i="5" l="1"/>
  <c r="L223" i="5"/>
  <c r="E224" i="5"/>
  <c r="M224" i="5"/>
  <c r="N224" i="5" s="1"/>
  <c r="D224" i="5"/>
  <c r="F224" i="5" l="1"/>
  <c r="H224" i="5" s="1"/>
  <c r="E225" i="5" l="1"/>
  <c r="C225" i="5"/>
  <c r="D225" i="5" s="1"/>
  <c r="M225" i="5"/>
  <c r="L224" i="5"/>
  <c r="I224" i="5"/>
  <c r="N225" i="5" l="1"/>
  <c r="F225" i="5"/>
  <c r="I225" i="5" l="1"/>
  <c r="L225" i="5"/>
  <c r="H225" i="5"/>
  <c r="E226" i="5" l="1"/>
  <c r="M226" i="5"/>
  <c r="C226" i="5"/>
  <c r="D226" i="5" l="1"/>
  <c r="N226" i="5"/>
  <c r="F226" i="5" l="1"/>
  <c r="H226" i="5" s="1"/>
  <c r="E227" i="5" l="1"/>
  <c r="C227" i="5"/>
  <c r="M227" i="5"/>
  <c r="L226" i="5"/>
  <c r="I226" i="5"/>
  <c r="N227" i="5" l="1"/>
  <c r="D227" i="5"/>
  <c r="F227" i="5" l="1"/>
  <c r="H227" i="5" s="1"/>
  <c r="L227" i="5" l="1"/>
  <c r="I227" i="5"/>
  <c r="C228" i="5"/>
  <c r="D228" i="5" s="1"/>
  <c r="E228" i="5"/>
  <c r="M228" i="5"/>
  <c r="N228" i="5" l="1"/>
  <c r="F228" i="5"/>
  <c r="H228" i="5" l="1"/>
  <c r="L228" i="5"/>
  <c r="I228" i="5"/>
  <c r="E229" i="5" l="1"/>
  <c r="C229" i="5"/>
  <c r="M229" i="5"/>
  <c r="N229" i="5" l="1"/>
  <c r="D229" i="5"/>
  <c r="F229" i="5" l="1"/>
  <c r="H229" i="5" s="1"/>
  <c r="E230" i="5" l="1"/>
  <c r="E33" i="5" s="1"/>
  <c r="C230" i="5"/>
  <c r="M230" i="5"/>
  <c r="I229" i="5"/>
  <c r="L229" i="5"/>
  <c r="D230" i="5" l="1"/>
  <c r="F230" i="5" s="1"/>
  <c r="N230" i="5"/>
  <c r="D33" i="5" l="1"/>
  <c r="H230" i="5"/>
  <c r="L230" i="5"/>
  <c r="L33" i="5" s="1"/>
  <c r="I230" i="5"/>
  <c r="K33" i="5" s="1"/>
  <c r="N3" i="9" s="1"/>
  <c r="F33" i="5"/>
  <c r="P3" i="9" s="1"/>
  <c r="C33" i="5" l="1"/>
  <c r="L3" i="9" s="1"/>
  <c r="I33" i="5"/>
  <c r="M3" i="9" s="1"/>
  <c r="C41" i="9" s="1"/>
  <c r="H33" i="5"/>
  <c r="B246" i="5" l="1"/>
  <c r="C34" i="5" s="1"/>
  <c r="C248" i="5"/>
  <c r="D35" i="5" s="1"/>
  <c r="B245" i="5"/>
  <c r="C30" i="5" s="1"/>
  <c r="H28" i="5"/>
  <c r="B28" i="5" s="1"/>
  <c r="D28" i="5" s="1"/>
  <c r="E28" i="5" l="1"/>
  <c r="M2" i="9" l="1"/>
  <c r="N2" i="9" l="1"/>
  <c r="P2" i="9"/>
  <c r="L2" i="9" l="1"/>
  <c r="B32" i="9" s="1"/>
  <c r="N6" i="9" l="1"/>
  <c r="P6" i="9"/>
  <c r="M6" i="9"/>
  <c r="L6" i="9" l="1"/>
</calcChain>
</file>

<file path=xl/comments1.xml><?xml version="1.0" encoding="utf-8"?>
<comments xmlns="http://schemas.openxmlformats.org/spreadsheetml/2006/main">
  <authors>
    <author>ktk</author>
  </authors>
  <commentList>
    <comment ref="E15" authorId="0">
      <text>
        <r>
          <rPr>
            <b/>
            <sz val="10"/>
            <color indexed="81"/>
            <rFont val="Tahoma"/>
            <family val="2"/>
          </rPr>
          <t>Pålægges i mdr 13, 25, 37 etc.</t>
        </r>
        <r>
          <rPr>
            <sz val="8"/>
            <color indexed="81"/>
            <rFont val="Tahoma"/>
            <family val="2"/>
          </rPr>
          <t xml:space="preserve">
</t>
        </r>
      </text>
    </comment>
    <comment ref="K27" authorId="0">
      <text>
        <r>
          <rPr>
            <sz val="12"/>
            <color indexed="81"/>
            <rFont val="Tahoma"/>
            <family val="2"/>
          </rPr>
          <t>Her er det muligt at ændre hvad den procentvise minimumsydelse skal være.</t>
        </r>
      </text>
    </comment>
    <comment ref="L27" authorId="0">
      <text>
        <r>
          <rPr>
            <sz val="12"/>
            <color indexed="81"/>
            <rFont val="Tahoma"/>
            <family val="2"/>
          </rPr>
          <t>Her er det muligt at ændre hvad der som minimum opkræves</t>
        </r>
      </text>
    </comment>
    <comment ref="H28" authorId="0">
      <text>
        <r>
          <rPr>
            <sz val="10"/>
            <color indexed="81"/>
            <rFont val="Tahoma"/>
            <family val="2"/>
          </rPr>
          <t xml:space="preserve">Ydelsen er afrundet opad til nærmeste hele krone
</t>
        </r>
      </text>
    </comment>
    <comment ref="K28" authorId="0">
      <text>
        <r>
          <rPr>
            <sz val="12"/>
            <color indexed="81"/>
            <rFont val="Tahoma"/>
            <family val="2"/>
          </rPr>
          <t>Dette beløb er minimumsydelsen for en konto udfra de givne input.
Minimumsbeløbet beregnes som saldoen på kontoen efter tilskrivning af stiftelse, renter og gebyr i mdr 1. (Det er saldoen på kontoen efter förste fakturering, som danner grundlag for beregning af minimumsydelsen)</t>
        </r>
      </text>
    </comment>
    <comment ref="C33" authorId="0">
      <text>
        <r>
          <rPr>
            <sz val="10"/>
            <color indexed="81"/>
            <rFont val="Tahoma"/>
            <family val="2"/>
          </rPr>
          <t>Ydelsen er afrundet opad til nærmeste hele krone.</t>
        </r>
        <r>
          <rPr>
            <sz val="8"/>
            <color indexed="81"/>
            <rFont val="Tahoma"/>
            <family val="2"/>
          </rPr>
          <t xml:space="preserve">
</t>
        </r>
      </text>
    </comment>
  </commentList>
</comments>
</file>

<file path=xl/sharedStrings.xml><?xml version="1.0" encoding="utf-8"?>
<sst xmlns="http://schemas.openxmlformats.org/spreadsheetml/2006/main" count="91" uniqueCount="80">
  <si>
    <t>Rente</t>
  </si>
  <si>
    <t>Samlet beløb til afvikling</t>
  </si>
  <si>
    <t>Ydelse</t>
  </si>
  <si>
    <t>Termin</t>
  </si>
  <si>
    <t>Saldo</t>
  </si>
  <si>
    <t>ÅOP</t>
  </si>
  <si>
    <t>Cash</t>
  </si>
  <si>
    <t>Flow</t>
  </si>
  <si>
    <t>Oprettelse ved fast kronebeløb</t>
  </si>
  <si>
    <t>Oprettelse ved % af lånebeløb</t>
  </si>
  <si>
    <t xml:space="preserve"> </t>
  </si>
  <si>
    <t>Ydelse pr. mdr.</t>
  </si>
  <si>
    <t>Antal afviklingsmåneder</t>
  </si>
  <si>
    <t/>
  </si>
  <si>
    <t>Input Minimumsydelse</t>
  </si>
  <si>
    <t>Årsgebyr</t>
  </si>
  <si>
    <t>Mdr./årsgebyr</t>
  </si>
  <si>
    <t>Cash Flow</t>
  </si>
  <si>
    <t>efter skat</t>
  </si>
  <si>
    <t>ÅOP efter skat</t>
  </si>
  <si>
    <t>rf mdr</t>
  </si>
  <si>
    <t>gf mdr</t>
  </si>
  <si>
    <t>RENTER OG GEBYRER</t>
  </si>
  <si>
    <t>Kreditmax (stiftelse fratrækkes)</t>
  </si>
  <si>
    <t>Udskydelsesperiode</t>
  </si>
  <si>
    <t>CASH FLOW</t>
  </si>
  <si>
    <t>Nom. værdier</t>
  </si>
  <si>
    <t>BETALINGSUDSKYDELSE</t>
  </si>
  <si>
    <t>Beløbet kunden køber for</t>
  </si>
  <si>
    <t>Rente pr. måned</t>
  </si>
  <si>
    <t>OPRETTELSE</t>
  </si>
  <si>
    <t>Samlede totaler</t>
  </si>
  <si>
    <t>Kontaktpersoner:</t>
  </si>
  <si>
    <t>Samlet betaling</t>
  </si>
  <si>
    <t>og antal afviklingsmåneder.</t>
  </si>
  <si>
    <t>Samlede kreditomk.</t>
  </si>
  <si>
    <t>Debitorrente</t>
  </si>
  <si>
    <r>
      <t xml:space="preserve">VIGTIG - HUSK: </t>
    </r>
    <r>
      <rPr>
        <sz val="12"/>
        <color indexed="16"/>
        <rFont val="Times New Roman"/>
        <family val="1"/>
      </rPr>
      <t xml:space="preserve">Ved generelle priseksempler skal der skiltes tydeligt med følgende oplysninger: </t>
    </r>
  </si>
  <si>
    <t xml:space="preserve"> - kontantpris, antal afviklingsmåneder, ydelse pr. måned, samlede kreditomkostninger, ÅOP, det samlede beløb der skal betales og debitorrenten</t>
  </si>
  <si>
    <t>Karsten Thomsen Tlf. 28 45 67 48</t>
  </si>
  <si>
    <t>E-mail:  kath@ikano.dk</t>
  </si>
  <si>
    <t xml:space="preserve">Simon Rølmer Tlf: 28 45 66 39 </t>
  </si>
  <si>
    <t>E-mail:  sro@ikano.dk</t>
  </si>
  <si>
    <r>
      <t>Eller</t>
    </r>
    <r>
      <rPr>
        <sz val="13"/>
        <color theme="1" tint="0.249977111117893"/>
        <rFont val="Times New Roman"/>
        <family val="1"/>
      </rPr>
      <t xml:space="preserve"> Stiftelse i %</t>
    </r>
  </si>
  <si>
    <t xml:space="preserve">LAVRENTE LÅN </t>
  </si>
  <si>
    <r>
      <t xml:space="preserve">LÅNEBELØB kr. </t>
    </r>
    <r>
      <rPr>
        <sz val="13"/>
        <color theme="1" tint="0.249977111117893"/>
        <rFont val="Times New Roman"/>
        <family val="1"/>
      </rPr>
      <t>(kontantpris)</t>
    </r>
  </si>
  <si>
    <t>Betalingsgebyr (kr.)</t>
  </si>
  <si>
    <t>Oprettelsesgebyr (kr.)</t>
  </si>
  <si>
    <t>E-mail: lbh@ikano.dk</t>
  </si>
  <si>
    <t>Lars Bo Hansen Tlf. 28 45 67 31</t>
  </si>
  <si>
    <t>Kontant pris.</t>
  </si>
  <si>
    <t>Pr. Mdr.</t>
  </si>
  <si>
    <t>Standard</t>
  </si>
  <si>
    <t>Lavrente</t>
  </si>
  <si>
    <t>10 mdr</t>
  </si>
  <si>
    <t>20 mdr</t>
  </si>
  <si>
    <t>30 mdr</t>
  </si>
  <si>
    <t>Type</t>
  </si>
  <si>
    <t>Kontant</t>
  </si>
  <si>
    <t>Pr måned</t>
  </si>
  <si>
    <t>Kreditomk</t>
  </si>
  <si>
    <t>Løbetid</t>
  </si>
  <si>
    <t>Samlet beløb</t>
  </si>
  <si>
    <t xml:space="preserve">     Udregningen kommer automatisk på prisskiltet</t>
  </si>
  <si>
    <t>PRODUKT INFORMATION:                                                                    Uha det er billigt!   Uha det er billigt!   Uha det er billigt! Uha det er billigt!  Uha det er billigt!  Uha det er billigt!  Uha det er billigt!  Uha det er billigt!  Uha det er billigt!  Uha det er billigt!  Uha det er billigt!</t>
  </si>
  <si>
    <t>Model/type</t>
  </si>
  <si>
    <t>NB.- der kan kun indtastes lånebeløb</t>
  </si>
  <si>
    <t xml:space="preserve">      Betalingsebyr: iBOX 25 kr., BS 25 kr., Giro 25 kr.
</t>
  </si>
  <si>
    <t>Ydelsesberegner for Lavrentelån (pr. d. 1. juni 2013)</t>
  </si>
  <si>
    <t>For information og ansøgning kontakt butikspersonalet.</t>
  </si>
  <si>
    <t xml:space="preserve">                                               LAVRENTELÅN</t>
  </si>
  <si>
    <t xml:space="preserve">1. Indsæt evt. Firmalogo (erstattes med Her&amp;Nu lån logo ) </t>
  </si>
  <si>
    <t>2. Indtast Modelnavn</t>
  </si>
  <si>
    <t>3. Indtast Produktinformation</t>
  </si>
  <si>
    <t>4. Beregn finanseringsprisen (vælge lånetype i bunden)</t>
  </si>
  <si>
    <t xml:space="preserve">5. Print det færdig prisskilt </t>
  </si>
  <si>
    <t>Her&amp;Nu lavrentelån formidles igennem Ikano Bank</t>
  </si>
  <si>
    <t>Stationsparken 24</t>
  </si>
  <si>
    <t>2600 Glostrup</t>
  </si>
  <si>
    <t>Butiksservice: 43 55 66 60</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</si>
</sst>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5" formatCode="&quot;kr.&quot;\ #,##0;&quot;kr.&quot;\ \-#,##0"/>
    <numFmt numFmtId="164" formatCode="_(&quot;kr&quot;\ * #,##0_);_(&quot;kr&quot;\ * \(#,##0\);_(&quot;kr&quot;\ * &quot;-&quot;_);_(@_)"/>
    <numFmt numFmtId="165" formatCode="_(* #,##0_);_(* \(#,##0\);_(* &quot;-&quot;_);_(@_)"/>
    <numFmt numFmtId="166" formatCode="_(&quot;kr&quot;\ * #,##0.00_);_(&quot;kr&quot;\ * \(#,##0.00\);_(&quot;kr&quot;\ * &quot;-&quot;??_);_(@_)"/>
    <numFmt numFmtId="167" formatCode="_(* #,##0.00_);_(* \(#,##0.00\);_(* &quot;-&quot;??_);_(@_)"/>
    <numFmt numFmtId="168" formatCode="0.0%"/>
    <numFmt numFmtId="169" formatCode="#,##0;\-#,##0;&quot;-&quot;"/>
    <numFmt numFmtId="170" formatCode="#,##0.00;\-#,##0.00;&quot;-&quot;"/>
    <numFmt numFmtId="171" formatCode="0.0000%"/>
    <numFmt numFmtId="172" formatCode="#,##0.000000;\-#,##0.000000;&quot;-&quot;"/>
    <numFmt numFmtId="173" formatCode="&quot;kr&quot;\ #,##0"/>
    <numFmt numFmtId="174" formatCode="#,###.00;\-#,##0.00;&quot;-&quot;"/>
    <numFmt numFmtId="175" formatCode="#,##0.000;\-#,##0.000;&quot;-&quot;"/>
    <numFmt numFmtId="176" formatCode="&quot;kr.&quot;\ #,##0;[Red]&quot;kr.&quot;\ #,##0"/>
    <numFmt numFmtId="177" formatCode="0.00;[Red]0.00"/>
  </numFmts>
  <fonts count="51" x14ac:knownFonts="1">
    <font>
      <sz val="12"/>
      <name val="Times New Roman"/>
    </font>
    <font>
      <sz val="11"/>
      <color theme="1"/>
      <name val="Calibri"/>
      <family val="2"/>
      <scheme val="minor"/>
    </font>
    <font>
      <sz val="12"/>
      <name val="Times New Roman"/>
      <family val="1"/>
    </font>
    <font>
      <sz val="8"/>
      <color indexed="81"/>
      <name val="Tahoma"/>
      <family val="2"/>
    </font>
    <font>
      <sz val="11"/>
      <name val="Verdana"/>
      <family val="2"/>
    </font>
    <font>
      <b/>
      <sz val="11"/>
      <name val="Verdana"/>
      <family val="2"/>
    </font>
    <font>
      <sz val="12"/>
      <name val="Verdana"/>
      <family val="2"/>
    </font>
    <font>
      <sz val="11"/>
      <name val="Times New Roman"/>
      <family val="1"/>
    </font>
    <font>
      <sz val="11"/>
      <color indexed="9"/>
      <name val="Verdana"/>
      <family val="2"/>
    </font>
    <font>
      <sz val="12"/>
      <color indexed="81"/>
      <name val="Tahoma"/>
      <family val="2"/>
    </font>
    <font>
      <sz val="10"/>
      <color indexed="81"/>
      <name val="Tahoma"/>
      <family val="2"/>
    </font>
    <font>
      <b/>
      <sz val="10"/>
      <color indexed="81"/>
      <name val="Tahoma"/>
      <family val="2"/>
    </font>
    <font>
      <b/>
      <sz val="11"/>
      <color indexed="20"/>
      <name val="Verdana"/>
      <family val="2"/>
    </font>
    <font>
      <b/>
      <sz val="18"/>
      <color indexed="9"/>
      <name val="Times New Roman"/>
      <family val="1"/>
    </font>
    <font>
      <sz val="12"/>
      <color indexed="16"/>
      <name val="Times New Roman"/>
      <family val="1"/>
    </font>
    <font>
      <b/>
      <sz val="12"/>
      <color indexed="16"/>
      <name val="Times New Roman"/>
      <family val="1"/>
    </font>
    <font>
      <sz val="11"/>
      <color indexed="16"/>
      <name val="Times New Roman"/>
      <family val="1"/>
    </font>
    <font>
      <b/>
      <sz val="18"/>
      <color indexed="10"/>
      <name val="Times New Roman"/>
      <family val="1"/>
    </font>
    <font>
      <sz val="12"/>
      <color indexed="9"/>
      <name val="Times New Roman"/>
      <family val="1"/>
    </font>
    <font>
      <b/>
      <sz val="24"/>
      <color rgb="FFFF0000"/>
      <name val="Times New Roman"/>
      <family val="1"/>
    </font>
    <font>
      <b/>
      <sz val="12"/>
      <color theme="1" tint="0.249977111117893"/>
      <name val="Times New Roman"/>
      <family val="1"/>
    </font>
    <font>
      <sz val="12"/>
      <color theme="0"/>
      <name val="Times New Roman"/>
      <family val="1"/>
    </font>
    <font>
      <sz val="16"/>
      <color indexed="16"/>
      <name val="Times New Roman"/>
      <family val="1"/>
    </font>
    <font>
      <b/>
      <sz val="14"/>
      <color theme="1" tint="0.249977111117893"/>
      <name val="Times New Roman"/>
      <family val="1"/>
    </font>
    <font>
      <b/>
      <sz val="11"/>
      <color indexed="16"/>
      <name val="Times New Roman"/>
      <family val="1"/>
    </font>
    <font>
      <b/>
      <sz val="16"/>
      <color indexed="10"/>
      <name val="Times New Roman"/>
      <family val="1"/>
    </font>
    <font>
      <b/>
      <sz val="16"/>
      <color rgb="FFFF0000"/>
      <name val="Times New Roman"/>
      <family val="1"/>
    </font>
    <font>
      <b/>
      <sz val="16"/>
      <color indexed="16"/>
      <name val="Times New Roman"/>
      <family val="1"/>
    </font>
    <font>
      <sz val="11"/>
      <color theme="0"/>
      <name val="Times New Roman"/>
      <family val="1"/>
    </font>
    <font>
      <b/>
      <sz val="13"/>
      <color theme="1" tint="0.249977111117893"/>
      <name val="Times New Roman"/>
      <family val="1"/>
    </font>
    <font>
      <sz val="13"/>
      <color indexed="16"/>
      <name val="Times New Roman"/>
      <family val="1"/>
    </font>
    <font>
      <b/>
      <sz val="13"/>
      <color indexed="16"/>
      <name val="Times New Roman"/>
      <family val="1"/>
    </font>
    <font>
      <sz val="13"/>
      <color theme="1" tint="0.249977111117893"/>
      <name val="Times New Roman"/>
      <family val="1"/>
    </font>
    <font>
      <i/>
      <sz val="13"/>
      <color theme="1" tint="0.249977111117893"/>
      <name val="Times New Roman"/>
      <family val="1"/>
    </font>
    <font>
      <sz val="13"/>
      <name val="Times New Roman"/>
      <family val="1"/>
    </font>
    <font>
      <sz val="13"/>
      <color theme="0"/>
      <name val="Times New Roman"/>
      <family val="1"/>
    </font>
    <font>
      <b/>
      <sz val="24"/>
      <color theme="0"/>
      <name val="Times New Roman"/>
      <family val="1"/>
    </font>
    <font>
      <b/>
      <sz val="16"/>
      <color theme="0"/>
      <name val="Times New Roman"/>
      <family val="1"/>
    </font>
    <font>
      <sz val="72"/>
      <name val="Times New Roman"/>
      <family val="1"/>
    </font>
    <font>
      <b/>
      <sz val="12"/>
      <name val="Times New Roman"/>
      <family val="1"/>
    </font>
    <font>
      <b/>
      <sz val="26"/>
      <name val="Times New Roman"/>
      <family val="1"/>
    </font>
    <font>
      <b/>
      <sz val="28"/>
      <name val="Times New Roman"/>
      <family val="1"/>
    </font>
    <font>
      <b/>
      <sz val="16"/>
      <name val="Times New Roman"/>
      <family val="1"/>
    </font>
    <font>
      <b/>
      <sz val="100"/>
      <name val="Times New Roman"/>
      <family val="1"/>
    </font>
    <font>
      <b/>
      <sz val="18"/>
      <name val="Times New Roman"/>
      <family val="1"/>
    </font>
    <font>
      <b/>
      <sz val="72"/>
      <name val="Times New Roman"/>
      <family val="1"/>
    </font>
    <font>
      <sz val="14"/>
      <name val="Times New Roman"/>
      <family val="1"/>
    </font>
    <font>
      <b/>
      <sz val="20"/>
      <color rgb="FFFF0000"/>
      <name val="Aharoni"/>
      <charset val="177"/>
    </font>
    <font>
      <sz val="20"/>
      <color rgb="FFFF0000"/>
      <name val="Aharoni"/>
      <charset val="177"/>
    </font>
    <font>
      <b/>
      <sz val="13"/>
      <color theme="1"/>
      <name val="Georgia"/>
      <family val="1"/>
    </font>
    <font>
      <b/>
      <sz val="14"/>
      <color theme="0"/>
      <name val="Calibri"/>
      <family val="2"/>
      <scheme val="minor"/>
    </font>
  </fonts>
  <fills count="10">
    <fill>
      <patternFill patternType="none"/>
    </fill>
    <fill>
      <patternFill patternType="gray125"/>
    </fill>
    <fill>
      <patternFill patternType="solid">
        <fgColor indexed="10"/>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FF0000"/>
        <bgColor indexed="64"/>
      </patternFill>
    </fill>
    <fill>
      <patternFill patternType="solid">
        <fgColor theme="4" tint="0.79998168889431442"/>
        <bgColor indexed="65"/>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bottom style="thin">
        <color indexed="64"/>
      </bottom>
      <diagonal/>
    </border>
    <border>
      <left/>
      <right/>
      <top/>
      <bottom style="dotted">
        <color indexed="64"/>
      </bottom>
      <diagonal/>
    </border>
    <border>
      <left/>
      <right style="medium">
        <color indexed="64"/>
      </right>
      <top/>
      <bottom style="dotted">
        <color indexed="64"/>
      </bottom>
      <diagonal/>
    </border>
    <border>
      <left/>
      <right/>
      <top style="dotted">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s>
  <cellStyleXfs count="4">
    <xf numFmtId="0" fontId="0" fillId="0" borderId="0"/>
    <xf numFmtId="167" fontId="2" fillId="0" borderId="0" applyFont="0" applyFill="0" applyBorder="0" applyAlignment="0" applyProtection="0"/>
    <xf numFmtId="9" fontId="2" fillId="0" borderId="0" applyFont="0" applyFill="0" applyBorder="0" applyAlignment="0" applyProtection="0"/>
    <xf numFmtId="0" fontId="1" fillId="9" borderId="0" applyNumberFormat="0" applyBorder="0" applyAlignment="0" applyProtection="0"/>
  </cellStyleXfs>
  <cellXfs count="227">
    <xf numFmtId="0" fontId="0" fillId="0" borderId="0" xfId="0"/>
    <xf numFmtId="169" fontId="0" fillId="0" borderId="0" xfId="0" applyNumberFormat="1" applyProtection="1">
      <protection hidden="1"/>
    </xf>
    <xf numFmtId="169" fontId="0" fillId="0" borderId="0" xfId="0" applyNumberFormat="1" applyFill="1" applyProtection="1">
      <protection hidden="1"/>
    </xf>
    <xf numFmtId="169" fontId="13" fillId="0" borderId="0" xfId="0" applyNumberFormat="1" applyFont="1" applyFill="1" applyBorder="1" applyAlignment="1" applyProtection="1">
      <alignment horizontal="center"/>
      <protection hidden="1"/>
    </xf>
    <xf numFmtId="0" fontId="0" fillId="0" borderId="0" xfId="0" applyFill="1" applyBorder="1" applyAlignment="1" applyProtection="1">
      <alignment vertical="top" wrapText="1"/>
      <protection hidden="1"/>
    </xf>
    <xf numFmtId="172" fontId="0" fillId="0" borderId="0" xfId="0" applyNumberFormat="1" applyProtection="1">
      <protection hidden="1"/>
    </xf>
    <xf numFmtId="0" fontId="4" fillId="0" borderId="0" xfId="0" applyFont="1" applyFill="1" applyBorder="1" applyAlignment="1" applyProtection="1">
      <alignment horizontal="center" vertical="top"/>
      <protection hidden="1"/>
    </xf>
    <xf numFmtId="10" fontId="0" fillId="0" borderId="0" xfId="0" applyNumberFormat="1" applyProtection="1">
      <protection hidden="1"/>
    </xf>
    <xf numFmtId="10" fontId="12" fillId="0" borderId="0" xfId="0" applyNumberFormat="1" applyFont="1" applyFill="1" applyBorder="1" applyAlignment="1" applyProtection="1">
      <alignment horizontal="left" vertical="top"/>
      <protection hidden="1"/>
    </xf>
    <xf numFmtId="0" fontId="4" fillId="0" borderId="0" xfId="0" applyFont="1" applyFill="1" applyBorder="1" applyAlignment="1" applyProtection="1">
      <alignment horizontal="center" vertical="top" wrapText="1"/>
      <protection hidden="1"/>
    </xf>
    <xf numFmtId="169" fontId="6" fillId="0" borderId="0" xfId="0" applyNumberFormat="1" applyFont="1" applyFill="1" applyBorder="1" applyProtection="1">
      <protection hidden="1"/>
    </xf>
    <xf numFmtId="169" fontId="4" fillId="2" borderId="0" xfId="0" applyNumberFormat="1" applyFont="1" applyFill="1" applyBorder="1" applyProtection="1">
      <protection hidden="1"/>
    </xf>
    <xf numFmtId="169" fontId="0" fillId="2" borderId="0" xfId="0" applyNumberFormat="1" applyFill="1" applyProtection="1">
      <protection hidden="1"/>
    </xf>
    <xf numFmtId="169" fontId="5" fillId="2" borderId="0" xfId="0" applyNumberFormat="1" applyFont="1" applyFill="1" applyBorder="1" applyAlignment="1" applyProtection="1">
      <alignment horizontal="center"/>
      <protection hidden="1"/>
    </xf>
    <xf numFmtId="166" fontId="5" fillId="2" borderId="0" xfId="0" applyNumberFormat="1" applyFont="1" applyFill="1" applyBorder="1" applyProtection="1">
      <protection hidden="1"/>
    </xf>
    <xf numFmtId="169" fontId="4" fillId="0" borderId="0" xfId="0" applyNumberFormat="1" applyFont="1" applyFill="1" applyBorder="1" applyProtection="1">
      <protection hidden="1"/>
    </xf>
    <xf numFmtId="169" fontId="8" fillId="0" borderId="0" xfId="0" applyNumberFormat="1" applyFont="1" applyFill="1" applyBorder="1" applyProtection="1">
      <protection hidden="1"/>
    </xf>
    <xf numFmtId="169" fontId="0" fillId="0" borderId="0" xfId="0" applyNumberFormat="1" applyBorder="1" applyProtection="1">
      <protection hidden="1"/>
    </xf>
    <xf numFmtId="169" fontId="5" fillId="0" borderId="0" xfId="0" applyNumberFormat="1" applyFont="1" applyFill="1" applyBorder="1" applyAlignment="1" applyProtection="1">
      <alignment horizontal="center"/>
      <protection hidden="1"/>
    </xf>
    <xf numFmtId="168" fontId="5" fillId="0" borderId="0" xfId="0" applyNumberFormat="1" applyFont="1" applyFill="1" applyBorder="1" applyAlignment="1" applyProtection="1">
      <alignment horizontal="center"/>
      <protection hidden="1"/>
    </xf>
    <xf numFmtId="169" fontId="6" fillId="0" borderId="0" xfId="0" applyNumberFormat="1" applyFont="1" applyFill="1" applyBorder="1" applyAlignment="1" applyProtection="1">
      <alignment horizontal="center"/>
      <protection hidden="1"/>
    </xf>
    <xf numFmtId="170" fontId="4" fillId="3" borderId="0" xfId="0" applyNumberFormat="1" applyFont="1" applyFill="1" applyBorder="1" applyProtection="1">
      <protection hidden="1"/>
    </xf>
    <xf numFmtId="170" fontId="0" fillId="0" borderId="0" xfId="0" applyNumberFormat="1" applyProtection="1">
      <protection hidden="1"/>
    </xf>
    <xf numFmtId="169" fontId="17" fillId="0" borderId="0" xfId="0" applyNumberFormat="1" applyFont="1" applyProtection="1">
      <protection hidden="1"/>
    </xf>
    <xf numFmtId="10" fontId="18" fillId="0" borderId="0" xfId="2" applyNumberFormat="1" applyFont="1" applyProtection="1">
      <protection hidden="1"/>
    </xf>
    <xf numFmtId="169" fontId="18" fillId="0" borderId="0" xfId="0" applyNumberFormat="1" applyFont="1" applyProtection="1">
      <protection hidden="1"/>
    </xf>
    <xf numFmtId="169" fontId="18" fillId="2" borderId="0" xfId="0" applyNumberFormat="1" applyFont="1" applyFill="1" applyProtection="1">
      <protection hidden="1"/>
    </xf>
    <xf numFmtId="169" fontId="2" fillId="0" borderId="0" xfId="0" applyNumberFormat="1" applyFont="1" applyProtection="1">
      <protection hidden="1"/>
    </xf>
    <xf numFmtId="0" fontId="20" fillId="6" borderId="28" xfId="0" applyFont="1" applyFill="1" applyBorder="1" applyAlignment="1" applyProtection="1">
      <alignment horizontal="left" vertical="center"/>
      <protection hidden="1"/>
    </xf>
    <xf numFmtId="0" fontId="20" fillId="6" borderId="26" xfId="0" applyFont="1" applyFill="1" applyBorder="1" applyAlignment="1" applyProtection="1">
      <alignment vertical="center" wrapText="1"/>
      <protection hidden="1"/>
    </xf>
    <xf numFmtId="0" fontId="20" fillId="6" borderId="27" xfId="0" applyFont="1" applyFill="1" applyBorder="1" applyAlignment="1" applyProtection="1">
      <alignment vertical="center" wrapText="1"/>
      <protection hidden="1"/>
    </xf>
    <xf numFmtId="169" fontId="21" fillId="0" borderId="0" xfId="0" applyNumberFormat="1" applyFont="1" applyProtection="1">
      <protection hidden="1"/>
    </xf>
    <xf numFmtId="175" fontId="21" fillId="0" borderId="0" xfId="0" applyNumberFormat="1" applyFont="1" applyProtection="1">
      <protection hidden="1"/>
    </xf>
    <xf numFmtId="169" fontId="14" fillId="5" borderId="4" xfId="0" applyNumberFormat="1" applyFont="1" applyFill="1" applyBorder="1" applyAlignment="1" applyProtection="1">
      <alignment vertical="center"/>
      <protection hidden="1"/>
    </xf>
    <xf numFmtId="174" fontId="16" fillId="5" borderId="0" xfId="1" applyNumberFormat="1" applyFont="1" applyFill="1" applyBorder="1" applyAlignment="1" applyProtection="1">
      <alignment vertical="center"/>
      <protection hidden="1"/>
    </xf>
    <xf numFmtId="170" fontId="16" fillId="5" borderId="0" xfId="0" applyNumberFormat="1" applyFont="1" applyFill="1" applyBorder="1" applyAlignment="1" applyProtection="1">
      <alignment vertical="center"/>
      <protection hidden="1"/>
    </xf>
    <xf numFmtId="169" fontId="14" fillId="5" borderId="0" xfId="1" applyNumberFormat="1" applyFont="1" applyFill="1" applyBorder="1" applyAlignment="1" applyProtection="1">
      <alignment vertical="center"/>
      <protection hidden="1"/>
    </xf>
    <xf numFmtId="169" fontId="14" fillId="5" borderId="9" xfId="0" applyNumberFormat="1" applyFont="1" applyFill="1" applyBorder="1" applyAlignment="1" applyProtection="1">
      <alignment vertical="center"/>
      <protection hidden="1"/>
    </xf>
    <xf numFmtId="174" fontId="16" fillId="5" borderId="10" xfId="1" applyNumberFormat="1" applyFont="1" applyFill="1" applyBorder="1" applyAlignment="1" applyProtection="1">
      <alignment vertical="center"/>
      <protection hidden="1"/>
    </xf>
    <xf numFmtId="170" fontId="16" fillId="5" borderId="10" xfId="0" applyNumberFormat="1" applyFont="1" applyFill="1" applyBorder="1" applyAlignment="1" applyProtection="1">
      <alignment vertical="center"/>
      <protection hidden="1"/>
    </xf>
    <xf numFmtId="169" fontId="14" fillId="5" borderId="10" xfId="1" applyNumberFormat="1" applyFont="1" applyFill="1" applyBorder="1" applyAlignment="1" applyProtection="1">
      <alignment vertical="center"/>
      <protection hidden="1"/>
    </xf>
    <xf numFmtId="169" fontId="7" fillId="5" borderId="0" xfId="0" applyNumberFormat="1" applyFont="1" applyFill="1" applyAlignment="1" applyProtection="1">
      <alignment vertical="center"/>
      <protection hidden="1"/>
    </xf>
    <xf numFmtId="169" fontId="14" fillId="5" borderId="0" xfId="0" applyNumberFormat="1" applyFont="1" applyFill="1" applyBorder="1" applyAlignment="1" applyProtection="1">
      <alignment vertical="center"/>
      <protection hidden="1"/>
    </xf>
    <xf numFmtId="169" fontId="14" fillId="5" borderId="5" xfId="0" applyNumberFormat="1" applyFont="1" applyFill="1" applyBorder="1" applyAlignment="1" applyProtection="1">
      <alignment vertical="center"/>
      <protection hidden="1"/>
    </xf>
    <xf numFmtId="169" fontId="14" fillId="5" borderId="10" xfId="0" applyNumberFormat="1" applyFont="1" applyFill="1" applyBorder="1" applyAlignment="1" applyProtection="1">
      <alignment vertical="center"/>
      <protection hidden="1"/>
    </xf>
    <xf numFmtId="169" fontId="14" fillId="5" borderId="11" xfId="0" applyNumberFormat="1" applyFont="1" applyFill="1" applyBorder="1" applyAlignment="1" applyProtection="1">
      <alignment vertical="center"/>
      <protection hidden="1"/>
    </xf>
    <xf numFmtId="169" fontId="15" fillId="5" borderId="0" xfId="0" applyNumberFormat="1" applyFont="1" applyFill="1" applyBorder="1" applyAlignment="1" applyProtection="1">
      <alignment vertical="center"/>
      <protection hidden="1"/>
    </xf>
    <xf numFmtId="169" fontId="24" fillId="5" borderId="4" xfId="0" applyNumberFormat="1" applyFont="1" applyFill="1" applyBorder="1" applyAlignment="1" applyProtection="1">
      <alignment vertical="center"/>
      <protection hidden="1"/>
    </xf>
    <xf numFmtId="169" fontId="25" fillId="5" borderId="0" xfId="0" applyNumberFormat="1" applyFont="1" applyFill="1" applyBorder="1" applyAlignment="1" applyProtection="1">
      <alignment vertical="center"/>
      <protection hidden="1"/>
    </xf>
    <xf numFmtId="169" fontId="24" fillId="5" borderId="0" xfId="0" applyNumberFormat="1" applyFont="1" applyFill="1" applyBorder="1" applyAlignment="1" applyProtection="1">
      <alignment horizontal="center" vertical="center"/>
      <protection hidden="1"/>
    </xf>
    <xf numFmtId="168" fontId="24" fillId="5" borderId="0" xfId="2" quotePrefix="1" applyNumberFormat="1" applyFont="1" applyFill="1" applyBorder="1" applyAlignment="1" applyProtection="1">
      <alignment horizontal="center" vertical="center"/>
      <protection hidden="1"/>
    </xf>
    <xf numFmtId="168" fontId="24" fillId="5" borderId="0" xfId="0" applyNumberFormat="1" applyFont="1" applyFill="1" applyBorder="1" applyAlignment="1" applyProtection="1">
      <alignment horizontal="center" vertical="center"/>
      <protection hidden="1"/>
    </xf>
    <xf numFmtId="168" fontId="24" fillId="5" borderId="5" xfId="0" applyNumberFormat="1" applyFont="1" applyFill="1" applyBorder="1" applyAlignment="1" applyProtection="1">
      <alignment horizontal="center" vertical="center"/>
      <protection hidden="1"/>
    </xf>
    <xf numFmtId="169" fontId="16" fillId="5" borderId="9" xfId="0" applyNumberFormat="1" applyFont="1" applyFill="1" applyBorder="1" applyAlignment="1" applyProtection="1">
      <alignment vertical="center"/>
      <protection hidden="1"/>
    </xf>
    <xf numFmtId="169" fontId="16" fillId="5" borderId="10" xfId="0" applyNumberFormat="1" applyFont="1" applyFill="1" applyBorder="1" applyAlignment="1" applyProtection="1">
      <alignment vertical="center"/>
      <protection hidden="1"/>
    </xf>
    <xf numFmtId="169" fontId="26" fillId="5" borderId="10" xfId="0" applyNumberFormat="1" applyFont="1" applyFill="1" applyBorder="1" applyAlignment="1" applyProtection="1">
      <alignment vertical="center"/>
      <protection hidden="1"/>
    </xf>
    <xf numFmtId="169" fontId="27" fillId="5" borderId="10" xfId="0" applyNumberFormat="1" applyFont="1" applyFill="1" applyBorder="1" applyAlignment="1" applyProtection="1">
      <alignment vertical="center"/>
      <protection hidden="1"/>
    </xf>
    <xf numFmtId="169" fontId="28" fillId="5" borderId="10" xfId="0" applyNumberFormat="1" applyFont="1" applyFill="1" applyBorder="1" applyAlignment="1" applyProtection="1">
      <alignment vertical="center"/>
      <protection hidden="1"/>
    </xf>
    <xf numFmtId="169" fontId="16" fillId="5" borderId="11" xfId="0" applyNumberFormat="1" applyFont="1" applyFill="1" applyBorder="1" applyAlignment="1" applyProtection="1">
      <alignment vertical="center"/>
      <protection hidden="1"/>
    </xf>
    <xf numFmtId="169" fontId="2" fillId="5" borderId="0" xfId="0" applyNumberFormat="1" applyFont="1" applyFill="1" applyBorder="1" applyAlignment="1" applyProtection="1">
      <alignment vertical="center"/>
      <protection hidden="1"/>
    </xf>
    <xf numFmtId="169" fontId="22" fillId="5" borderId="1" xfId="0" applyNumberFormat="1" applyFont="1" applyFill="1" applyBorder="1" applyAlignment="1" applyProtection="1">
      <alignment vertical="center"/>
      <protection hidden="1"/>
    </xf>
    <xf numFmtId="169" fontId="16" fillId="5" borderId="2" xfId="0" applyNumberFormat="1" applyFont="1" applyFill="1" applyBorder="1" applyAlignment="1" applyProtection="1">
      <alignment horizontal="right" vertical="center"/>
      <protection hidden="1"/>
    </xf>
    <xf numFmtId="169" fontId="14" fillId="5" borderId="2" xfId="0" applyNumberFormat="1" applyFont="1" applyFill="1" applyBorder="1" applyAlignment="1" applyProtection="1">
      <alignment horizontal="center" vertical="center"/>
      <protection hidden="1"/>
    </xf>
    <xf numFmtId="169" fontId="14" fillId="5" borderId="3" xfId="0" applyNumberFormat="1" applyFont="1" applyFill="1" applyBorder="1" applyAlignment="1" applyProtection="1">
      <alignment horizontal="center" vertical="center"/>
      <protection hidden="1"/>
    </xf>
    <xf numFmtId="169" fontId="22" fillId="5" borderId="4" xfId="0" applyNumberFormat="1" applyFont="1" applyFill="1" applyBorder="1" applyAlignment="1" applyProtection="1">
      <alignment vertical="center"/>
      <protection hidden="1"/>
    </xf>
    <xf numFmtId="169" fontId="16" fillId="5" borderId="14" xfId="0" applyNumberFormat="1" applyFont="1" applyFill="1" applyBorder="1" applyAlignment="1" applyProtection="1">
      <alignment horizontal="right" vertical="center"/>
      <protection hidden="1"/>
    </xf>
    <xf numFmtId="169" fontId="14" fillId="5" borderId="14" xfId="0" applyNumberFormat="1" applyFont="1" applyFill="1" applyBorder="1" applyAlignment="1" applyProtection="1">
      <alignment horizontal="right" vertical="center"/>
      <protection hidden="1"/>
    </xf>
    <xf numFmtId="169" fontId="14" fillId="5" borderId="15" xfId="0" applyNumberFormat="1" applyFont="1" applyFill="1" applyBorder="1" applyAlignment="1" applyProtection="1">
      <alignment horizontal="center" vertical="center"/>
      <protection hidden="1"/>
    </xf>
    <xf numFmtId="169" fontId="16" fillId="5" borderId="0" xfId="0" applyNumberFormat="1" applyFont="1" applyFill="1" applyBorder="1" applyAlignment="1" applyProtection="1">
      <alignment vertical="center"/>
      <protection hidden="1"/>
    </xf>
    <xf numFmtId="174" fontId="16" fillId="5" borderId="16" xfId="1" applyNumberFormat="1" applyFont="1" applyFill="1" applyBorder="1" applyAlignment="1" applyProtection="1">
      <alignment horizontal="right" vertical="center"/>
      <protection hidden="1"/>
    </xf>
    <xf numFmtId="174" fontId="16" fillId="5" borderId="16" xfId="1" applyNumberFormat="1" applyFont="1" applyFill="1" applyBorder="1" applyAlignment="1" applyProtection="1">
      <alignment horizontal="left" vertical="center"/>
      <protection hidden="1"/>
    </xf>
    <xf numFmtId="169" fontId="14" fillId="5" borderId="5" xfId="1" applyNumberFormat="1" applyFont="1" applyFill="1" applyBorder="1" applyAlignment="1" applyProtection="1">
      <alignment vertical="center"/>
      <protection hidden="1"/>
    </xf>
    <xf numFmtId="170" fontId="16" fillId="5" borderId="0" xfId="1" applyNumberFormat="1" applyFont="1" applyFill="1" applyBorder="1" applyAlignment="1" applyProtection="1">
      <alignment vertical="center"/>
      <protection hidden="1"/>
    </xf>
    <xf numFmtId="174" fontId="16" fillId="5" borderId="0" xfId="0" applyNumberFormat="1" applyFont="1" applyFill="1" applyBorder="1" applyAlignment="1" applyProtection="1">
      <alignment vertical="center"/>
      <protection hidden="1"/>
    </xf>
    <xf numFmtId="170" fontId="16" fillId="5" borderId="10" xfId="1" applyNumberFormat="1" applyFont="1" applyFill="1" applyBorder="1" applyAlignment="1" applyProtection="1">
      <alignment vertical="center"/>
      <protection hidden="1"/>
    </xf>
    <xf numFmtId="169" fontId="14" fillId="5" borderId="11" xfId="1" applyNumberFormat="1" applyFont="1" applyFill="1" applyBorder="1" applyAlignment="1" applyProtection="1">
      <alignment vertical="center"/>
      <protection hidden="1"/>
    </xf>
    <xf numFmtId="169" fontId="2" fillId="5" borderId="0" xfId="0" applyNumberFormat="1" applyFont="1" applyFill="1" applyAlignment="1" applyProtection="1">
      <alignment vertical="center"/>
      <protection hidden="1"/>
    </xf>
    <xf numFmtId="169" fontId="23" fillId="4" borderId="22" xfId="0" applyNumberFormat="1" applyFont="1" applyFill="1" applyBorder="1" applyAlignment="1" applyProtection="1">
      <alignment vertical="center"/>
      <protection hidden="1"/>
    </xf>
    <xf numFmtId="169" fontId="23" fillId="4" borderId="23" xfId="0" applyNumberFormat="1" applyFont="1" applyFill="1" applyBorder="1" applyAlignment="1" applyProtection="1">
      <alignment horizontal="center" vertical="center"/>
      <protection hidden="1"/>
    </xf>
    <xf numFmtId="169" fontId="23" fillId="4" borderId="23" xfId="0" applyNumberFormat="1" applyFont="1" applyFill="1" applyBorder="1" applyAlignment="1" applyProtection="1">
      <alignment horizontal="center" vertical="center" wrapText="1"/>
      <protection hidden="1"/>
    </xf>
    <xf numFmtId="169" fontId="23" fillId="4" borderId="25" xfId="0" applyNumberFormat="1" applyFont="1" applyFill="1" applyBorder="1" applyAlignment="1" applyProtection="1">
      <alignment horizontal="center" vertical="center"/>
      <protection hidden="1"/>
    </xf>
    <xf numFmtId="169" fontId="23" fillId="4" borderId="28" xfId="0" applyNumberFormat="1" applyFont="1" applyFill="1" applyBorder="1" applyAlignment="1" applyProtection="1">
      <alignment vertical="center"/>
      <protection hidden="1"/>
    </xf>
    <xf numFmtId="169" fontId="23" fillId="4" borderId="26" xfId="0" applyNumberFormat="1" applyFont="1" applyFill="1" applyBorder="1" applyAlignment="1" applyProtection="1">
      <alignment horizontal="center" vertical="center"/>
      <protection hidden="1"/>
    </xf>
    <xf numFmtId="168" fontId="23" fillId="4" borderId="26" xfId="2" quotePrefix="1" applyNumberFormat="1" applyFont="1" applyFill="1" applyBorder="1" applyAlignment="1" applyProtection="1">
      <alignment horizontal="center" vertical="center"/>
      <protection hidden="1"/>
    </xf>
    <xf numFmtId="168" fontId="23" fillId="4" borderId="26" xfId="0" applyNumberFormat="1" applyFont="1" applyFill="1" applyBorder="1" applyAlignment="1" applyProtection="1">
      <alignment horizontal="center" vertical="center"/>
      <protection hidden="1"/>
    </xf>
    <xf numFmtId="168" fontId="23" fillId="4" borderId="29" xfId="0" applyNumberFormat="1" applyFont="1" applyFill="1" applyBorder="1" applyAlignment="1" applyProtection="1">
      <alignment horizontal="center" vertical="center"/>
      <protection hidden="1"/>
    </xf>
    <xf numFmtId="169" fontId="30" fillId="5" borderId="1" xfId="0" applyNumberFormat="1" applyFont="1" applyFill="1" applyBorder="1" applyProtection="1">
      <protection hidden="1"/>
    </xf>
    <xf numFmtId="169" fontId="30" fillId="5" borderId="2" xfId="0" applyNumberFormat="1" applyFont="1" applyFill="1" applyBorder="1" applyProtection="1">
      <protection hidden="1"/>
    </xf>
    <xf numFmtId="0" fontId="31" fillId="5" borderId="3" xfId="0" applyFont="1" applyFill="1" applyBorder="1" applyAlignment="1" applyProtection="1">
      <alignment vertical="top" wrapText="1"/>
      <protection hidden="1"/>
    </xf>
    <xf numFmtId="169" fontId="30" fillId="5" borderId="4" xfId="0" applyNumberFormat="1" applyFont="1" applyFill="1" applyBorder="1" applyProtection="1">
      <protection hidden="1"/>
    </xf>
    <xf numFmtId="169" fontId="30" fillId="5" borderId="0" xfId="0" applyNumberFormat="1" applyFont="1" applyFill="1" applyBorder="1" applyProtection="1">
      <protection hidden="1"/>
    </xf>
    <xf numFmtId="169" fontId="31" fillId="5" borderId="4" xfId="0" applyNumberFormat="1" applyFont="1" applyFill="1" applyBorder="1" applyProtection="1">
      <protection hidden="1"/>
    </xf>
    <xf numFmtId="169" fontId="31" fillId="5" borderId="0" xfId="0" applyNumberFormat="1" applyFont="1" applyFill="1" applyBorder="1" applyProtection="1">
      <protection hidden="1"/>
    </xf>
    <xf numFmtId="0" fontId="31" fillId="5" borderId="5" xfId="0" applyFont="1" applyFill="1" applyBorder="1" applyAlignment="1" applyProtection="1">
      <alignment vertical="top" wrapText="1"/>
      <protection hidden="1"/>
    </xf>
    <xf numFmtId="169" fontId="32" fillId="5" borderId="4" xfId="0" applyNumberFormat="1" applyFont="1" applyFill="1" applyBorder="1" applyAlignment="1" applyProtection="1">
      <alignment vertical="center"/>
      <protection hidden="1"/>
    </xf>
    <xf numFmtId="169" fontId="29" fillId="5" borderId="0" xfId="0" applyNumberFormat="1" applyFont="1" applyFill="1" applyBorder="1" applyAlignment="1" applyProtection="1">
      <alignment vertical="center"/>
      <protection hidden="1"/>
    </xf>
    <xf numFmtId="169" fontId="32" fillId="5" borderId="0" xfId="0" applyNumberFormat="1" applyFont="1" applyFill="1" applyBorder="1" applyAlignment="1" applyProtection="1">
      <alignment vertical="center"/>
      <protection hidden="1"/>
    </xf>
    <xf numFmtId="0" fontId="29" fillId="5" borderId="5" xfId="0" applyFont="1" applyFill="1" applyBorder="1" applyAlignment="1" applyProtection="1">
      <alignment vertical="center" wrapText="1"/>
      <protection hidden="1"/>
    </xf>
    <xf numFmtId="169" fontId="29" fillId="5" borderId="0" xfId="0" applyNumberFormat="1" applyFont="1" applyFill="1" applyBorder="1" applyAlignment="1" applyProtection="1">
      <alignment horizontal="right" vertical="center"/>
      <protection hidden="1"/>
    </xf>
    <xf numFmtId="3" fontId="29" fillId="5" borderId="6" xfId="0" applyNumberFormat="1" applyFont="1" applyFill="1" applyBorder="1" applyAlignment="1" applyProtection="1">
      <alignment vertical="center"/>
      <protection hidden="1"/>
    </xf>
    <xf numFmtId="3" fontId="29" fillId="5" borderId="0" xfId="0" applyNumberFormat="1" applyFont="1" applyFill="1" applyBorder="1" applyAlignment="1" applyProtection="1">
      <alignment vertical="center"/>
      <protection hidden="1"/>
    </xf>
    <xf numFmtId="169" fontId="29" fillId="5" borderId="4" xfId="0" applyNumberFormat="1" applyFont="1" applyFill="1" applyBorder="1" applyAlignment="1" applyProtection="1">
      <alignment vertical="center"/>
      <protection hidden="1"/>
    </xf>
    <xf numFmtId="3" fontId="29" fillId="7" borderId="17" xfId="0" applyNumberFormat="1" applyFont="1" applyFill="1" applyBorder="1" applyAlignment="1" applyProtection="1">
      <alignment horizontal="center" vertical="center"/>
      <protection locked="0"/>
    </xf>
    <xf numFmtId="3" fontId="29" fillId="5" borderId="0" xfId="0" applyNumberFormat="1" applyFont="1" applyFill="1" applyBorder="1" applyAlignment="1" applyProtection="1">
      <alignment horizontal="center" vertical="center"/>
      <protection hidden="1"/>
    </xf>
    <xf numFmtId="0" fontId="32" fillId="5" borderId="4" xfId="0" applyFont="1" applyFill="1" applyBorder="1" applyAlignment="1" applyProtection="1">
      <alignment horizontal="right" vertical="center"/>
      <protection hidden="1"/>
    </xf>
    <xf numFmtId="0" fontId="32" fillId="5" borderId="0" xfId="0" applyFont="1" applyFill="1" applyBorder="1" applyAlignment="1" applyProtection="1">
      <alignment horizontal="right" vertical="center"/>
      <protection hidden="1"/>
    </xf>
    <xf numFmtId="169" fontId="33" fillId="5" borderId="0" xfId="0" applyNumberFormat="1" applyFont="1" applyFill="1" applyBorder="1" applyAlignment="1" applyProtection="1">
      <alignment vertical="center"/>
      <protection hidden="1"/>
    </xf>
    <xf numFmtId="171" fontId="29" fillId="5" borderId="0" xfId="2" applyNumberFormat="1" applyFont="1" applyFill="1" applyBorder="1" applyAlignment="1" applyProtection="1">
      <alignment vertical="center"/>
      <protection hidden="1"/>
    </xf>
    <xf numFmtId="0" fontId="32" fillId="5" borderId="4" xfId="0" applyFont="1" applyFill="1" applyBorder="1" applyAlignment="1" applyProtection="1">
      <alignment horizontal="left" vertical="center" wrapText="1"/>
      <protection hidden="1"/>
    </xf>
    <xf numFmtId="0" fontId="32" fillId="5" borderId="0" xfId="0" applyFont="1" applyFill="1" applyBorder="1" applyAlignment="1" applyProtection="1">
      <alignment horizontal="left" vertical="center" wrapText="1"/>
      <protection hidden="1"/>
    </xf>
    <xf numFmtId="0" fontId="29" fillId="5" borderId="5" xfId="0" applyFont="1" applyFill="1" applyBorder="1" applyAlignment="1" applyProtection="1">
      <alignment horizontal="center" vertical="center"/>
      <protection hidden="1"/>
    </xf>
    <xf numFmtId="0" fontId="29" fillId="5" borderId="4" xfId="0" applyFont="1" applyFill="1" applyBorder="1" applyAlignment="1" applyProtection="1">
      <alignment horizontal="left" vertical="center"/>
      <protection hidden="1"/>
    </xf>
    <xf numFmtId="0" fontId="29" fillId="5" borderId="0" xfId="0" applyFont="1" applyFill="1" applyBorder="1" applyAlignment="1" applyProtection="1">
      <alignment horizontal="left" vertical="center"/>
      <protection hidden="1"/>
    </xf>
    <xf numFmtId="0" fontId="32" fillId="5" borderId="4" xfId="0" applyFont="1" applyFill="1" applyBorder="1" applyAlignment="1" applyProtection="1">
      <alignment vertical="center" wrapText="1"/>
      <protection hidden="1"/>
    </xf>
    <xf numFmtId="0" fontId="32" fillId="5" borderId="0" xfId="0" applyFont="1" applyFill="1" applyBorder="1" applyAlignment="1" applyProtection="1">
      <alignment vertical="center" wrapText="1"/>
      <protection hidden="1"/>
    </xf>
    <xf numFmtId="169" fontId="34" fillId="0" borderId="4" xfId="0" applyNumberFormat="1" applyFont="1" applyBorder="1" applyAlignment="1" applyProtection="1">
      <alignment vertical="center"/>
      <protection hidden="1"/>
    </xf>
    <xf numFmtId="169" fontId="34" fillId="0" borderId="0" xfId="0" applyNumberFormat="1" applyFont="1" applyBorder="1" applyAlignment="1" applyProtection="1">
      <alignment vertical="center"/>
      <protection hidden="1"/>
    </xf>
    <xf numFmtId="0" fontId="29" fillId="5" borderId="0" xfId="0" applyFont="1" applyFill="1" applyBorder="1" applyAlignment="1" applyProtection="1">
      <alignment vertical="center" wrapText="1"/>
      <protection hidden="1"/>
    </xf>
    <xf numFmtId="169" fontId="29" fillId="5" borderId="5" xfId="0" applyNumberFormat="1" applyFont="1" applyFill="1" applyBorder="1" applyAlignment="1" applyProtection="1">
      <alignment vertical="center"/>
      <protection hidden="1"/>
    </xf>
    <xf numFmtId="0" fontId="29" fillId="5" borderId="5" xfId="0" applyFont="1" applyFill="1" applyBorder="1" applyAlignment="1" applyProtection="1">
      <alignment horizontal="center" vertical="center" wrapText="1"/>
      <protection hidden="1"/>
    </xf>
    <xf numFmtId="3" fontId="29" fillId="7" borderId="17" xfId="1" applyNumberFormat="1" applyFont="1" applyFill="1" applyBorder="1" applyAlignment="1" applyProtection="1">
      <alignment horizontal="center" vertical="center"/>
      <protection locked="0"/>
    </xf>
    <xf numFmtId="3" fontId="29" fillId="5" borderId="0" xfId="1" applyNumberFormat="1" applyFont="1" applyFill="1" applyBorder="1" applyAlignment="1" applyProtection="1">
      <alignment vertical="center"/>
      <protection hidden="1"/>
    </xf>
    <xf numFmtId="0" fontId="32" fillId="5" borderId="4" xfId="0" applyFont="1" applyFill="1" applyBorder="1" applyAlignment="1" applyProtection="1">
      <alignment horizontal="center" vertical="center" wrapText="1"/>
      <protection hidden="1"/>
    </xf>
    <xf numFmtId="0" fontId="32" fillId="5" borderId="0" xfId="0" applyFont="1" applyFill="1" applyBorder="1" applyAlignment="1" applyProtection="1">
      <alignment horizontal="center" vertical="center" wrapText="1"/>
      <protection hidden="1"/>
    </xf>
    <xf numFmtId="0" fontId="29" fillId="5" borderId="0" xfId="0" applyFont="1" applyFill="1" applyBorder="1" applyAlignment="1" applyProtection="1">
      <alignment horizontal="right" vertical="center"/>
      <protection hidden="1"/>
    </xf>
    <xf numFmtId="3" fontId="29" fillId="5" borderId="8" xfId="0" applyNumberFormat="1" applyFont="1" applyFill="1" applyBorder="1" applyAlignment="1" applyProtection="1">
      <alignment vertical="center"/>
      <protection hidden="1"/>
    </xf>
    <xf numFmtId="169" fontId="29" fillId="5" borderId="9" xfId="2" applyNumberFormat="1" applyFont="1" applyFill="1" applyBorder="1" applyAlignment="1" applyProtection="1">
      <alignment vertical="center"/>
      <protection hidden="1"/>
    </xf>
    <xf numFmtId="169" fontId="29" fillId="5" borderId="10" xfId="0" applyNumberFormat="1" applyFont="1" applyFill="1" applyBorder="1" applyAlignment="1" applyProtection="1">
      <alignment vertical="center"/>
      <protection hidden="1"/>
    </xf>
    <xf numFmtId="169" fontId="29" fillId="5" borderId="11" xfId="0" applyNumberFormat="1" applyFont="1" applyFill="1" applyBorder="1" applyAlignment="1" applyProtection="1">
      <alignment vertical="center"/>
      <protection hidden="1"/>
    </xf>
    <xf numFmtId="169" fontId="32" fillId="5" borderId="4" xfId="2" applyNumberFormat="1" applyFont="1" applyFill="1" applyBorder="1" applyAlignment="1" applyProtection="1">
      <alignment vertical="center"/>
      <protection hidden="1"/>
    </xf>
    <xf numFmtId="169" fontId="32" fillId="5" borderId="5" xfId="0" applyNumberFormat="1" applyFont="1" applyFill="1" applyBorder="1" applyAlignment="1" applyProtection="1">
      <alignment vertical="center"/>
      <protection hidden="1"/>
    </xf>
    <xf numFmtId="0" fontId="29" fillId="5" borderId="4" xfId="0" applyFont="1" applyFill="1" applyBorder="1" applyAlignment="1" applyProtection="1">
      <alignment horizontal="right" vertical="center"/>
      <protection hidden="1"/>
    </xf>
    <xf numFmtId="165" fontId="29" fillId="5" borderId="0" xfId="1" applyNumberFormat="1" applyFont="1" applyFill="1" applyBorder="1" applyAlignment="1" applyProtection="1">
      <alignment vertical="center"/>
      <protection hidden="1"/>
    </xf>
    <xf numFmtId="0" fontId="29" fillId="5" borderId="9" xfId="0" applyFont="1" applyFill="1" applyBorder="1" applyAlignment="1" applyProtection="1">
      <alignment horizontal="right" vertical="center"/>
      <protection hidden="1"/>
    </xf>
    <xf numFmtId="0" fontId="29" fillId="5" borderId="10" xfId="0" applyFont="1" applyFill="1" applyBorder="1" applyAlignment="1" applyProtection="1">
      <alignment horizontal="right" vertical="center"/>
      <protection hidden="1"/>
    </xf>
    <xf numFmtId="165" fontId="29" fillId="5" borderId="10" xfId="1" applyNumberFormat="1" applyFont="1" applyFill="1" applyBorder="1" applyAlignment="1" applyProtection="1">
      <alignment vertical="center"/>
      <protection hidden="1"/>
    </xf>
    <xf numFmtId="169" fontId="32" fillId="5" borderId="9" xfId="2" applyNumberFormat="1" applyFont="1" applyFill="1" applyBorder="1" applyAlignment="1" applyProtection="1">
      <alignment vertical="center"/>
      <protection hidden="1"/>
    </xf>
    <xf numFmtId="169" fontId="32" fillId="5" borderId="10" xfId="0" applyNumberFormat="1" applyFont="1" applyFill="1" applyBorder="1" applyAlignment="1" applyProtection="1">
      <alignment vertical="center"/>
      <protection hidden="1"/>
    </xf>
    <xf numFmtId="169" fontId="32" fillId="5" borderId="11" xfId="0" applyNumberFormat="1" applyFont="1" applyFill="1" applyBorder="1" applyAlignment="1" applyProtection="1">
      <alignment vertical="center"/>
      <protection hidden="1"/>
    </xf>
    <xf numFmtId="169" fontId="32" fillId="5" borderId="0" xfId="0" applyNumberFormat="1" applyFont="1" applyFill="1" applyBorder="1" applyAlignment="1" applyProtection="1">
      <alignment horizontal="center" vertical="center"/>
      <protection hidden="1"/>
    </xf>
    <xf numFmtId="173" fontId="32" fillId="5" borderId="0" xfId="0" applyNumberFormat="1" applyFont="1" applyFill="1" applyBorder="1" applyAlignment="1" applyProtection="1">
      <alignment vertical="center"/>
      <protection hidden="1"/>
    </xf>
    <xf numFmtId="173" fontId="32" fillId="5" borderId="0" xfId="1" applyNumberFormat="1" applyFont="1" applyFill="1" applyBorder="1" applyAlignment="1" applyProtection="1">
      <alignment vertical="center"/>
      <protection hidden="1"/>
    </xf>
    <xf numFmtId="10" fontId="29" fillId="5" borderId="1" xfId="2" applyNumberFormat="1" applyFont="1" applyFill="1" applyBorder="1" applyAlignment="1" applyProtection="1">
      <alignment vertical="center"/>
      <protection hidden="1"/>
    </xf>
    <xf numFmtId="166" fontId="29" fillId="5" borderId="3" xfId="0" applyNumberFormat="1" applyFont="1" applyFill="1" applyBorder="1" applyAlignment="1" applyProtection="1">
      <alignment vertical="center"/>
      <protection hidden="1"/>
    </xf>
    <xf numFmtId="164" fontId="29" fillId="5" borderId="10" xfId="0" applyNumberFormat="1" applyFont="1" applyFill="1" applyBorder="1" applyAlignment="1" applyProtection="1">
      <alignment horizontal="center" vertical="center"/>
      <protection hidden="1"/>
    </xf>
    <xf numFmtId="169" fontId="29" fillId="5" borderId="10" xfId="0" applyNumberFormat="1" applyFont="1" applyFill="1" applyBorder="1" applyAlignment="1" applyProtection="1">
      <alignment horizontal="center" vertical="center"/>
      <protection hidden="1"/>
    </xf>
    <xf numFmtId="173" fontId="29" fillId="5" borderId="10" xfId="0" applyNumberFormat="1" applyFont="1" applyFill="1" applyBorder="1" applyAlignment="1" applyProtection="1">
      <alignment vertical="center"/>
      <protection hidden="1"/>
    </xf>
    <xf numFmtId="173" fontId="29" fillId="5" borderId="12" xfId="0" applyNumberFormat="1" applyFont="1" applyFill="1" applyBorder="1" applyAlignment="1" applyProtection="1">
      <alignment horizontal="center" vertical="center"/>
      <protection hidden="1"/>
    </xf>
    <xf numFmtId="169" fontId="32" fillId="5" borderId="0" xfId="0" quotePrefix="1" applyNumberFormat="1" applyFont="1" applyFill="1" applyBorder="1" applyAlignment="1" applyProtection="1">
      <alignment vertical="center"/>
      <protection hidden="1"/>
    </xf>
    <xf numFmtId="169" fontId="32" fillId="5" borderId="1" xfId="0" applyNumberFormat="1" applyFont="1" applyFill="1" applyBorder="1" applyAlignment="1" applyProtection="1">
      <alignment vertical="center"/>
      <protection hidden="1"/>
    </xf>
    <xf numFmtId="169" fontId="29" fillId="5" borderId="2" xfId="0" applyNumberFormat="1" applyFont="1" applyFill="1" applyBorder="1" applyAlignment="1" applyProtection="1">
      <alignment vertical="center"/>
      <protection hidden="1"/>
    </xf>
    <xf numFmtId="169" fontId="32" fillId="5" borderId="2" xfId="0" applyNumberFormat="1" applyFont="1" applyFill="1" applyBorder="1" applyAlignment="1" applyProtection="1">
      <alignment vertical="center"/>
      <protection hidden="1"/>
    </xf>
    <xf numFmtId="169" fontId="32" fillId="5" borderId="2" xfId="0" quotePrefix="1" applyNumberFormat="1" applyFont="1" applyFill="1" applyBorder="1" applyAlignment="1" applyProtection="1">
      <alignment vertical="center"/>
      <protection hidden="1"/>
    </xf>
    <xf numFmtId="169" fontId="32" fillId="5" borderId="3" xfId="0" applyNumberFormat="1" applyFont="1" applyFill="1" applyBorder="1" applyAlignment="1" applyProtection="1">
      <alignment vertical="center"/>
      <protection hidden="1"/>
    </xf>
    <xf numFmtId="171" fontId="29" fillId="5" borderId="0" xfId="2" applyNumberFormat="1" applyFont="1" applyFill="1" applyBorder="1" applyAlignment="1" applyProtection="1">
      <alignment horizontal="center" vertical="center"/>
      <protection hidden="1"/>
    </xf>
    <xf numFmtId="3" fontId="29" fillId="5" borderId="7" xfId="0" applyNumberFormat="1" applyFont="1" applyFill="1" applyBorder="1" applyAlignment="1" applyProtection="1">
      <alignment horizontal="center" vertical="center"/>
      <protection hidden="1"/>
    </xf>
    <xf numFmtId="5" fontId="23" fillId="4" borderId="26" xfId="0" applyNumberFormat="1" applyFont="1" applyFill="1" applyBorder="1" applyAlignment="1" applyProtection="1">
      <alignment horizontal="center" vertical="center"/>
      <protection hidden="1"/>
    </xf>
    <xf numFmtId="0" fontId="0" fillId="0" borderId="0" xfId="0" applyAlignment="1">
      <alignment vertical="center"/>
    </xf>
    <xf numFmtId="0" fontId="2" fillId="0" borderId="0" xfId="0" applyFont="1"/>
    <xf numFmtId="0" fontId="40" fillId="0" borderId="0" xfId="0" applyFont="1" applyAlignment="1">
      <alignment vertical="top"/>
    </xf>
    <xf numFmtId="0" fontId="41" fillId="0" borderId="0" xfId="0" applyFont="1" applyAlignment="1">
      <alignment vertical="center"/>
    </xf>
    <xf numFmtId="0" fontId="39" fillId="0" borderId="0" xfId="0" applyFont="1"/>
    <xf numFmtId="0" fontId="42" fillId="0" borderId="0" xfId="0" applyFont="1" applyAlignment="1" applyProtection="1">
      <alignment vertical="top" wrapText="1"/>
      <protection locked="0"/>
    </xf>
    <xf numFmtId="0" fontId="40" fillId="0" borderId="0" xfId="0" applyFont="1" applyAlignment="1" applyProtection="1">
      <alignment vertical="top"/>
      <protection locked="0"/>
    </xf>
    <xf numFmtId="3" fontId="0" fillId="0" borderId="0" xfId="0" applyNumberFormat="1"/>
    <xf numFmtId="5" fontId="0" fillId="0" borderId="0" xfId="0" applyNumberFormat="1"/>
    <xf numFmtId="0" fontId="46" fillId="0" borderId="0" xfId="0" applyFont="1"/>
    <xf numFmtId="0" fontId="47" fillId="0" borderId="0" xfId="0" applyFont="1"/>
    <xf numFmtId="0" fontId="48" fillId="0" borderId="0" xfId="0" applyFont="1"/>
    <xf numFmtId="0" fontId="34" fillId="0" borderId="0" xfId="0" applyFont="1"/>
    <xf numFmtId="177" fontId="0" fillId="0" borderId="0" xfId="0" applyNumberFormat="1"/>
    <xf numFmtId="0" fontId="39" fillId="0" borderId="0" xfId="0" applyFont="1" applyProtection="1"/>
    <xf numFmtId="0" fontId="44" fillId="0" borderId="0" xfId="0" applyFont="1" applyProtection="1"/>
    <xf numFmtId="0" fontId="0" fillId="0" borderId="0" xfId="0" applyProtection="1"/>
    <xf numFmtId="0" fontId="2" fillId="0" borderId="0" xfId="0" applyFont="1" applyProtection="1"/>
    <xf numFmtId="3" fontId="29" fillId="5" borderId="10" xfId="0" applyNumberFormat="1" applyFont="1" applyFill="1" applyBorder="1" applyAlignment="1" applyProtection="1">
      <alignment horizontal="center" vertical="center"/>
      <protection hidden="1"/>
    </xf>
    <xf numFmtId="0" fontId="0" fillId="0" borderId="0" xfId="0" applyFill="1"/>
    <xf numFmtId="0" fontId="1" fillId="0" borderId="0" xfId="3" applyFill="1"/>
    <xf numFmtId="0" fontId="1" fillId="8" borderId="26" xfId="3" applyFill="1" applyBorder="1" applyAlignment="1">
      <alignment vertical="center"/>
    </xf>
    <xf numFmtId="0" fontId="50" fillId="8" borderId="31" xfId="3" applyFont="1" applyFill="1" applyBorder="1" applyAlignment="1">
      <alignment vertical="center"/>
    </xf>
    <xf numFmtId="0" fontId="1" fillId="8" borderId="27" xfId="3" applyFill="1" applyBorder="1" applyAlignment="1">
      <alignment vertical="center"/>
    </xf>
    <xf numFmtId="0" fontId="49" fillId="9" borderId="33" xfId="3" applyFont="1" applyBorder="1"/>
    <xf numFmtId="0" fontId="49" fillId="9" borderId="23" xfId="3" applyFont="1" applyBorder="1"/>
    <xf numFmtId="0" fontId="49" fillId="9" borderId="24" xfId="3" applyFont="1" applyBorder="1"/>
    <xf numFmtId="0" fontId="49" fillId="9" borderId="30" xfId="3" applyFont="1" applyBorder="1"/>
    <xf numFmtId="0" fontId="49" fillId="9" borderId="0" xfId="3" applyFont="1" applyBorder="1"/>
    <xf numFmtId="0" fontId="49" fillId="9" borderId="34" xfId="3" applyFont="1" applyBorder="1"/>
    <xf numFmtId="0" fontId="49" fillId="9" borderId="32" xfId="3" applyFont="1" applyBorder="1"/>
    <xf numFmtId="0" fontId="49" fillId="9" borderId="13" xfId="3" applyFont="1" applyBorder="1"/>
    <xf numFmtId="0" fontId="49" fillId="9" borderId="19" xfId="3" applyFont="1" applyBorder="1"/>
    <xf numFmtId="0" fontId="29" fillId="7" borderId="18" xfId="0" applyFont="1" applyFill="1" applyBorder="1" applyAlignment="1" applyProtection="1">
      <alignment horizontal="left" vertical="center" wrapText="1"/>
      <protection hidden="1"/>
    </xf>
    <xf numFmtId="0" fontId="29" fillId="7" borderId="13" xfId="0" applyFont="1" applyFill="1" applyBorder="1" applyAlignment="1" applyProtection="1">
      <alignment horizontal="left" vertical="center" wrapText="1"/>
      <protection hidden="1"/>
    </xf>
    <xf numFmtId="0" fontId="29" fillId="7" borderId="19" xfId="0" applyFont="1" applyFill="1" applyBorder="1" applyAlignment="1" applyProtection="1">
      <alignment horizontal="left" vertical="center" wrapText="1"/>
      <protection hidden="1"/>
    </xf>
    <xf numFmtId="169" fontId="36" fillId="8" borderId="1" xfId="0" applyNumberFormat="1" applyFont="1" applyFill="1" applyBorder="1" applyAlignment="1" applyProtection="1">
      <alignment horizontal="center"/>
      <protection hidden="1"/>
    </xf>
    <xf numFmtId="169" fontId="19" fillId="8" borderId="2" xfId="0" applyNumberFormat="1" applyFont="1" applyFill="1" applyBorder="1" applyAlignment="1" applyProtection="1">
      <alignment horizontal="center"/>
      <protection hidden="1"/>
    </xf>
    <xf numFmtId="169" fontId="19" fillId="8" borderId="3" xfId="0" applyNumberFormat="1" applyFont="1" applyFill="1" applyBorder="1" applyAlignment="1" applyProtection="1">
      <alignment horizontal="center"/>
      <protection hidden="1"/>
    </xf>
    <xf numFmtId="169" fontId="37" fillId="8" borderId="9" xfId="0" quotePrefix="1" applyNumberFormat="1" applyFont="1" applyFill="1" applyBorder="1" applyAlignment="1" applyProtection="1">
      <alignment horizontal="center" vertical="center"/>
      <protection hidden="1"/>
    </xf>
    <xf numFmtId="169" fontId="26" fillId="8" borderId="10" xfId="0" applyNumberFormat="1" applyFont="1" applyFill="1" applyBorder="1" applyAlignment="1" applyProtection="1">
      <alignment horizontal="center" vertical="center"/>
      <protection hidden="1"/>
    </xf>
    <xf numFmtId="169" fontId="26" fillId="8" borderId="11" xfId="0" applyNumberFormat="1" applyFont="1" applyFill="1" applyBorder="1" applyAlignment="1" applyProtection="1">
      <alignment horizontal="center" vertical="center"/>
      <protection hidden="1"/>
    </xf>
    <xf numFmtId="0" fontId="29" fillId="5" borderId="4" xfId="0" applyFont="1" applyFill="1" applyBorder="1" applyAlignment="1" applyProtection="1">
      <alignment horizontal="left" vertical="center" wrapText="1"/>
      <protection hidden="1"/>
    </xf>
    <xf numFmtId="0" fontId="29" fillId="5" borderId="0" xfId="0" applyFont="1" applyFill="1" applyBorder="1" applyAlignment="1" applyProtection="1">
      <alignment horizontal="left" vertical="center" wrapText="1"/>
      <protection hidden="1"/>
    </xf>
    <xf numFmtId="169" fontId="29" fillId="7" borderId="22" xfId="0" applyNumberFormat="1" applyFont="1" applyFill="1" applyBorder="1" applyAlignment="1" applyProtection="1">
      <alignment horizontal="left" vertical="center"/>
      <protection hidden="1"/>
    </xf>
    <xf numFmtId="169" fontId="29" fillId="7" borderId="23" xfId="0" applyNumberFormat="1" applyFont="1" applyFill="1" applyBorder="1" applyAlignment="1" applyProtection="1">
      <alignment horizontal="left" vertical="center"/>
      <protection hidden="1"/>
    </xf>
    <xf numFmtId="169" fontId="29" fillId="7" borderId="24" xfId="0" applyNumberFormat="1" applyFont="1" applyFill="1" applyBorder="1" applyAlignment="1" applyProtection="1">
      <alignment horizontal="left" vertical="center"/>
      <protection hidden="1"/>
    </xf>
    <xf numFmtId="169" fontId="15" fillId="5" borderId="1" xfId="0" applyNumberFormat="1" applyFont="1" applyFill="1" applyBorder="1" applyAlignment="1" applyProtection="1">
      <alignment vertical="center" wrapText="1"/>
      <protection hidden="1"/>
    </xf>
    <xf numFmtId="0" fontId="14" fillId="5" borderId="2" xfId="0" applyFont="1" applyFill="1" applyBorder="1" applyAlignment="1" applyProtection="1">
      <alignment vertical="center" wrapText="1"/>
      <protection hidden="1"/>
    </xf>
    <xf numFmtId="0" fontId="14" fillId="5" borderId="3" xfId="0" applyFont="1" applyFill="1" applyBorder="1" applyAlignment="1" applyProtection="1">
      <alignment vertical="center" wrapText="1"/>
      <protection hidden="1"/>
    </xf>
    <xf numFmtId="169" fontId="14" fillId="5" borderId="1" xfId="0" applyNumberFormat="1" applyFont="1" applyFill="1" applyBorder="1" applyAlignment="1" applyProtection="1">
      <alignment vertical="center" wrapText="1"/>
      <protection hidden="1"/>
    </xf>
    <xf numFmtId="0" fontId="32" fillId="5" borderId="4" xfId="0" applyFont="1" applyFill="1" applyBorder="1" applyAlignment="1" applyProtection="1">
      <alignment horizontal="left" vertical="center" wrapText="1"/>
      <protection hidden="1"/>
    </xf>
    <xf numFmtId="0" fontId="32" fillId="5" borderId="0" xfId="0" applyFont="1" applyFill="1" applyBorder="1" applyAlignment="1" applyProtection="1">
      <alignment horizontal="left" vertical="center" wrapText="1"/>
      <protection hidden="1"/>
    </xf>
    <xf numFmtId="10" fontId="35" fillId="5" borderId="4" xfId="0" applyNumberFormat="1" applyFont="1" applyFill="1" applyBorder="1" applyAlignment="1" applyProtection="1">
      <alignment horizontal="left" vertical="center"/>
      <protection hidden="1"/>
    </xf>
    <xf numFmtId="10" fontId="35" fillId="5" borderId="0" xfId="0" applyNumberFormat="1" applyFont="1" applyFill="1" applyBorder="1" applyAlignment="1" applyProtection="1">
      <alignment horizontal="left" vertical="center"/>
      <protection hidden="1"/>
    </xf>
    <xf numFmtId="169" fontId="29" fillId="5" borderId="20" xfId="0" applyNumberFormat="1" applyFont="1" applyFill="1" applyBorder="1" applyAlignment="1" applyProtection="1">
      <alignment horizontal="center" vertical="center"/>
      <protection hidden="1"/>
    </xf>
    <xf numFmtId="169" fontId="29" fillId="5" borderId="21" xfId="0" applyNumberFormat="1" applyFont="1" applyFill="1" applyBorder="1" applyAlignment="1" applyProtection="1">
      <alignment horizontal="center" vertical="center"/>
      <protection hidden="1"/>
    </xf>
    <xf numFmtId="169" fontId="29" fillId="5" borderId="4" xfId="0" applyNumberFormat="1" applyFont="1" applyFill="1" applyBorder="1" applyAlignment="1" applyProtection="1">
      <alignment horizontal="center" vertical="center"/>
      <protection hidden="1"/>
    </xf>
    <xf numFmtId="169" fontId="29" fillId="5" borderId="10" xfId="0" applyNumberFormat="1" applyFont="1" applyFill="1" applyBorder="1" applyAlignment="1" applyProtection="1">
      <alignment horizontal="center" vertical="center"/>
      <protection hidden="1"/>
    </xf>
    <xf numFmtId="174" fontId="16" fillId="5" borderId="16" xfId="1" applyNumberFormat="1" applyFont="1" applyFill="1" applyBorder="1" applyAlignment="1" applyProtection="1">
      <alignment horizontal="right" vertical="center"/>
      <protection hidden="1"/>
    </xf>
    <xf numFmtId="0" fontId="2" fillId="0" borderId="0" xfId="0" applyFont="1" applyAlignment="1">
      <alignment horizontal="center" vertical="center"/>
    </xf>
    <xf numFmtId="0" fontId="0" fillId="0" borderId="0" xfId="0" applyAlignment="1">
      <alignment horizontal="center" vertical="center"/>
    </xf>
    <xf numFmtId="176" fontId="45" fillId="0" borderId="0" xfId="0" applyNumberFormat="1" applyFont="1" applyAlignment="1">
      <alignment horizontal="center" vertical="center"/>
    </xf>
    <xf numFmtId="176" fontId="38" fillId="0" borderId="0" xfId="0" applyNumberFormat="1" applyFont="1" applyAlignment="1">
      <alignment horizontal="center" vertical="center"/>
    </xf>
    <xf numFmtId="3" fontId="43" fillId="0" borderId="0" xfId="0" applyNumberFormat="1" applyFont="1" applyAlignment="1" applyProtection="1">
      <alignment horizontal="center" vertical="center"/>
    </xf>
    <xf numFmtId="3" fontId="0" fillId="0" borderId="0" xfId="0" applyNumberFormat="1" applyAlignment="1" applyProtection="1">
      <alignment horizontal="center" vertical="center"/>
    </xf>
    <xf numFmtId="0" fontId="0" fillId="0" borderId="0" xfId="0" applyAlignment="1">
      <alignment horizontal="center"/>
    </xf>
    <xf numFmtId="0" fontId="42" fillId="0" borderId="0" xfId="0" applyFont="1" applyAlignment="1" applyProtection="1">
      <alignment horizontal="left" vertical="center" wrapText="1"/>
      <protection locked="0"/>
    </xf>
    <xf numFmtId="0" fontId="40" fillId="0" borderId="0" xfId="0" applyFont="1" applyAlignment="1" applyProtection="1">
      <alignment horizontal="left" vertical="center"/>
      <protection locked="0"/>
    </xf>
    <xf numFmtId="0" fontId="41" fillId="0" borderId="0" xfId="0" applyFont="1" applyAlignment="1" applyProtection="1">
      <alignment horizontal="center" vertical="center"/>
      <protection locked="0"/>
    </xf>
  </cellXfs>
  <cellStyles count="4">
    <cellStyle name="20 % - Markeringsfarve1" xfId="3" builtinId="30"/>
    <cellStyle name="Komma" xfId="1" builtinId="3"/>
    <cellStyle name="Normal" xfId="0" builtinId="0"/>
    <cellStyle name="Procent" xfId="2"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gif"/><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2</xdr:col>
      <xdr:colOff>561975</xdr:colOff>
      <xdr:row>0</xdr:row>
      <xdr:rowOff>0</xdr:rowOff>
    </xdr:from>
    <xdr:to>
      <xdr:col>4</xdr:col>
      <xdr:colOff>419100</xdr:colOff>
      <xdr:row>0</xdr:row>
      <xdr:rowOff>0</xdr:rowOff>
    </xdr:to>
    <xdr:pic>
      <xdr:nvPicPr>
        <xdr:cNvPr id="2" name="Picture 3" descr="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1700" y="0"/>
          <a:ext cx="223837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923925</xdr:colOff>
      <xdr:row>0</xdr:row>
      <xdr:rowOff>0</xdr:rowOff>
    </xdr:from>
    <xdr:to>
      <xdr:col>7</xdr:col>
      <xdr:colOff>876300</xdr:colOff>
      <xdr:row>0</xdr:row>
      <xdr:rowOff>0</xdr:rowOff>
    </xdr:to>
    <xdr:pic>
      <xdr:nvPicPr>
        <xdr:cNvPr id="3" name="Picture 4" descr="logo"/>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14900" y="0"/>
          <a:ext cx="26003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328307</xdr:colOff>
      <xdr:row>279</xdr:row>
      <xdr:rowOff>142875</xdr:rowOff>
    </xdr:from>
    <xdr:to>
      <xdr:col>11</xdr:col>
      <xdr:colOff>796601</xdr:colOff>
      <xdr:row>285</xdr:row>
      <xdr:rowOff>8615</xdr:rowOff>
    </xdr:to>
    <xdr:pic>
      <xdr:nvPicPr>
        <xdr:cNvPr id="4" name="Billede 3"/>
        <xdr:cNvPicPr>
          <a:picLocks noChangeAspect="1"/>
        </xdr:cNvPicPr>
      </xdr:nvPicPr>
      <xdr:blipFill>
        <a:blip xmlns:r="http://schemas.openxmlformats.org/officeDocument/2006/relationships" r:embed="rId3"/>
        <a:stretch>
          <a:fillRect/>
        </a:stretch>
      </xdr:blipFill>
      <xdr:spPr>
        <a:xfrm>
          <a:off x="10862957" y="12706350"/>
          <a:ext cx="1325544" cy="1065889"/>
        </a:xfrm>
        <a:prstGeom prst="rect">
          <a:avLst/>
        </a:prstGeom>
      </xdr:spPr>
    </xdr:pic>
    <xdr:clientData/>
  </xdr:twoCellAnchor>
  <xdr:twoCellAnchor>
    <xdr:from>
      <xdr:col>9</xdr:col>
      <xdr:colOff>595314</xdr:colOff>
      <xdr:row>239</xdr:row>
      <xdr:rowOff>16017</xdr:rowOff>
    </xdr:from>
    <xdr:to>
      <xdr:col>10</xdr:col>
      <xdr:colOff>657228</xdr:colOff>
      <xdr:row>242</xdr:row>
      <xdr:rowOff>9528</xdr:rowOff>
    </xdr:to>
    <xdr:pic>
      <xdr:nvPicPr>
        <xdr:cNvPr id="5" name="Picture 44" descr="Ikano_Bank_Logo"/>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751220" y="4433236"/>
          <a:ext cx="1419227" cy="5650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178621</xdr:colOff>
      <xdr:row>239</xdr:row>
      <xdr:rowOff>130969</xdr:rowOff>
    </xdr:from>
    <xdr:to>
      <xdr:col>2</xdr:col>
      <xdr:colOff>1012059</xdr:colOff>
      <xdr:row>241</xdr:row>
      <xdr:rowOff>114349</xdr:rowOff>
    </xdr:to>
    <xdr:pic>
      <xdr:nvPicPr>
        <xdr:cNvPr id="10" name="Picture 2" descr="50408321-5b79-4e6d-bebd-b0b0822f16f5@baf"/>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33402" y="4548188"/>
          <a:ext cx="2286001" cy="35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95251</xdr:colOff>
      <xdr:row>5</xdr:row>
      <xdr:rowOff>190501</xdr:rowOff>
    </xdr:from>
    <xdr:to>
      <xdr:col>11</xdr:col>
      <xdr:colOff>1852613</xdr:colOff>
      <xdr:row>15</xdr:row>
      <xdr:rowOff>154781</xdr:rowOff>
    </xdr:to>
    <xdr:pic>
      <xdr:nvPicPr>
        <xdr:cNvPr id="11" name="Billede 10"/>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406189" y="1059657"/>
          <a:ext cx="1757362" cy="14644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28575</xdr:rowOff>
    </xdr:from>
    <xdr:to>
      <xdr:col>9</xdr:col>
      <xdr:colOff>0</xdr:colOff>
      <xdr:row>6</xdr:row>
      <xdr:rowOff>15874</xdr:rowOff>
    </xdr:to>
    <xdr:pic>
      <xdr:nvPicPr>
        <xdr:cNvPr id="2" name="Billede 1"/>
        <xdr:cNvPicPr>
          <a:picLocks noChangeAspect="1"/>
        </xdr:cNvPicPr>
      </xdr:nvPicPr>
      <xdr:blipFill>
        <a:blip xmlns:r="http://schemas.openxmlformats.org/officeDocument/2006/relationships" r:embed="rId1"/>
        <a:stretch>
          <a:fillRect/>
        </a:stretch>
      </xdr:blipFill>
      <xdr:spPr>
        <a:xfrm>
          <a:off x="0" y="361950"/>
          <a:ext cx="6172200" cy="987424"/>
        </a:xfrm>
        <a:prstGeom prst="rect">
          <a:avLst/>
        </a:prstGeom>
      </xdr:spPr>
    </xdr:pic>
    <xdr:clientData fLocksWithSheet="0"/>
  </xdr:twoCellAnchor>
</xdr:wsDr>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sheetPr>
  <dimension ref="B1:V248"/>
  <sheetViews>
    <sheetView showGridLines="0" tabSelected="1" zoomScale="80" zoomScaleNormal="100" workbookViewId="0">
      <selection activeCell="F16" sqref="F16"/>
    </sheetView>
  </sheetViews>
  <sheetFormatPr defaultRowHeight="15.75" x14ac:dyDescent="0.25"/>
  <cols>
    <col min="1" max="1" width="2" style="1" customWidth="1"/>
    <col min="2" max="2" width="19.125" style="1" customWidth="1"/>
    <col min="3" max="3" width="18" style="1" customWidth="1"/>
    <col min="4" max="4" width="13.25" style="1" customWidth="1"/>
    <col min="5" max="5" width="15.75" style="1" customWidth="1"/>
    <col min="6" max="6" width="17.875" style="1" customWidth="1"/>
    <col min="7" max="7" width="1.125" style="1" customWidth="1"/>
    <col min="8" max="8" width="11.875" style="1" customWidth="1"/>
    <col min="9" max="9" width="21.25" style="1" customWidth="1"/>
    <col min="10" max="10" width="17.75" style="1" customWidth="1"/>
    <col min="11" max="11" width="11.25" style="1" customWidth="1"/>
    <col min="12" max="12" width="25.25" style="1" customWidth="1"/>
    <col min="13" max="13" width="15.875" style="2" customWidth="1"/>
    <col min="14" max="16384" width="9" style="1"/>
  </cols>
  <sheetData>
    <row r="1" spans="2:22" ht="12" customHeight="1" thickBot="1" x14ac:dyDescent="0.3"/>
    <row r="2" spans="2:22" ht="30" x14ac:dyDescent="0.4">
      <c r="B2" s="193" t="s">
        <v>44</v>
      </c>
      <c r="C2" s="194"/>
      <c r="D2" s="194"/>
      <c r="E2" s="194"/>
      <c r="F2" s="194"/>
      <c r="G2" s="194"/>
      <c r="H2" s="194"/>
      <c r="I2" s="194"/>
      <c r="J2" s="194"/>
      <c r="K2" s="194"/>
      <c r="L2" s="195"/>
      <c r="M2" s="3"/>
    </row>
    <row r="3" spans="2:22" ht="26.25" customHeight="1" thickBot="1" x14ac:dyDescent="0.35">
      <c r="B3" s="196" t="s">
        <v>68</v>
      </c>
      <c r="C3" s="197"/>
      <c r="D3" s="197"/>
      <c r="E3" s="197"/>
      <c r="F3" s="197"/>
      <c r="G3" s="197"/>
      <c r="H3" s="197"/>
      <c r="I3" s="197"/>
      <c r="J3" s="197"/>
      <c r="K3" s="197"/>
      <c r="L3" s="198"/>
      <c r="M3" s="3"/>
    </row>
    <row r="4" spans="2:22" ht="16.5" hidden="1" x14ac:dyDescent="0.25">
      <c r="B4" s="86"/>
      <c r="C4" s="87"/>
      <c r="D4" s="87"/>
      <c r="E4" s="87"/>
      <c r="F4" s="87"/>
      <c r="G4" s="87"/>
      <c r="H4" s="86"/>
      <c r="I4" s="87"/>
      <c r="J4" s="87"/>
      <c r="K4" s="87"/>
      <c r="L4" s="88"/>
      <c r="M4" s="4"/>
    </row>
    <row r="5" spans="2:22" ht="16.5" hidden="1" x14ac:dyDescent="0.25">
      <c r="B5" s="89"/>
      <c r="C5" s="90"/>
      <c r="D5" s="90"/>
      <c r="E5" s="90"/>
      <c r="F5" s="90"/>
      <c r="G5" s="90"/>
      <c r="H5" s="91"/>
      <c r="I5" s="92"/>
      <c r="J5" s="92"/>
      <c r="K5" s="92"/>
      <c r="L5" s="93"/>
      <c r="M5" s="4"/>
    </row>
    <row r="6" spans="2:22" ht="17.25" thickBot="1" x14ac:dyDescent="0.3">
      <c r="B6" s="94"/>
      <c r="C6" s="95"/>
      <c r="D6" s="96"/>
      <c r="E6" s="96"/>
      <c r="F6" s="96"/>
      <c r="G6" s="96"/>
      <c r="H6" s="199"/>
      <c r="I6" s="200"/>
      <c r="J6" s="200"/>
      <c r="K6" s="200"/>
      <c r="L6" s="97"/>
      <c r="M6" s="4"/>
    </row>
    <row r="7" spans="2:22" ht="17.25" hidden="1" thickBot="1" x14ac:dyDescent="0.3">
      <c r="B7" s="94"/>
      <c r="C7" s="98"/>
      <c r="D7" s="96" t="s">
        <v>23</v>
      </c>
      <c r="E7" s="96"/>
      <c r="F7" s="99">
        <v>0</v>
      </c>
      <c r="G7" s="100"/>
      <c r="H7" s="199"/>
      <c r="I7" s="200"/>
      <c r="J7" s="200"/>
      <c r="K7" s="200"/>
      <c r="L7" s="97"/>
      <c r="M7" s="4"/>
    </row>
    <row r="8" spans="2:22" ht="17.25" thickBot="1" x14ac:dyDescent="0.3">
      <c r="B8" s="101" t="s">
        <v>45</v>
      </c>
      <c r="C8" s="95"/>
      <c r="D8" s="96" t="s">
        <v>28</v>
      </c>
      <c r="E8" s="96"/>
      <c r="F8" s="102">
        <v>39040</v>
      </c>
      <c r="G8" s="100"/>
      <c r="H8" s="201" t="s">
        <v>66</v>
      </c>
      <c r="I8" s="202"/>
      <c r="J8" s="202"/>
      <c r="K8" s="203"/>
      <c r="L8" s="97"/>
      <c r="M8" s="4"/>
    </row>
    <row r="9" spans="2:22" ht="16.5" x14ac:dyDescent="0.25">
      <c r="B9" s="101"/>
      <c r="C9" s="95"/>
      <c r="D9" s="96"/>
      <c r="E9" s="96"/>
      <c r="F9" s="103"/>
      <c r="G9" s="100"/>
      <c r="H9" s="190" t="s">
        <v>34</v>
      </c>
      <c r="I9" s="191"/>
      <c r="J9" s="191"/>
      <c r="K9" s="192"/>
      <c r="L9" s="97"/>
      <c r="M9" s="4"/>
    </row>
    <row r="10" spans="2:22" ht="16.5" x14ac:dyDescent="0.25">
      <c r="B10" s="101" t="s">
        <v>30</v>
      </c>
      <c r="C10" s="95"/>
      <c r="D10" s="96" t="s">
        <v>47</v>
      </c>
      <c r="E10" s="96"/>
      <c r="F10" s="103">
        <v>399</v>
      </c>
      <c r="G10" s="100"/>
      <c r="H10" s="208"/>
      <c r="I10" s="209"/>
      <c r="J10" s="209"/>
      <c r="K10" s="209"/>
      <c r="L10" s="97"/>
      <c r="M10" s="4"/>
      <c r="O10" s="5"/>
    </row>
    <row r="11" spans="2:22" ht="16.5" hidden="1" x14ac:dyDescent="0.25">
      <c r="B11" s="104"/>
      <c r="C11" s="105"/>
      <c r="D11" s="106" t="s">
        <v>43</v>
      </c>
      <c r="E11" s="96"/>
      <c r="F11" s="154">
        <v>0</v>
      </c>
      <c r="G11" s="107"/>
      <c r="H11" s="108"/>
      <c r="I11" s="109"/>
      <c r="J11" s="109"/>
      <c r="K11" s="109"/>
      <c r="L11" s="110"/>
      <c r="M11" s="6"/>
      <c r="N11" s="7" t="s">
        <v>10</v>
      </c>
    </row>
    <row r="12" spans="2:22" ht="16.5" x14ac:dyDescent="0.25">
      <c r="B12" s="111"/>
      <c r="C12" s="112"/>
      <c r="D12" s="96"/>
      <c r="E12" s="96"/>
      <c r="F12" s="154"/>
      <c r="G12" s="107"/>
      <c r="H12" s="113"/>
      <c r="I12" s="114"/>
      <c r="J12" s="114"/>
      <c r="K12" s="114"/>
      <c r="L12" s="110"/>
      <c r="M12" s="6"/>
      <c r="N12" s="7"/>
      <c r="V12" s="31"/>
    </row>
    <row r="13" spans="2:22" ht="16.5" customHeight="1" x14ac:dyDescent="0.25">
      <c r="B13" s="111" t="s">
        <v>22</v>
      </c>
      <c r="C13" s="112"/>
      <c r="D13" s="96" t="s">
        <v>29</v>
      </c>
      <c r="E13" s="96"/>
      <c r="F13" s="154">
        <v>7.4999999999999997E-3</v>
      </c>
      <c r="G13" s="107"/>
      <c r="H13" s="115"/>
      <c r="I13" s="116"/>
      <c r="J13" s="116"/>
      <c r="K13" s="117"/>
      <c r="L13" s="118"/>
      <c r="M13" s="8"/>
      <c r="V13" s="31">
        <f>18.6/12/100</f>
        <v>1.55E-2</v>
      </c>
    </row>
    <row r="14" spans="2:22" ht="17.25" thickBot="1" x14ac:dyDescent="0.3">
      <c r="B14" s="94"/>
      <c r="C14" s="105"/>
      <c r="D14" s="96" t="s">
        <v>46</v>
      </c>
      <c r="E14" s="96"/>
      <c r="F14" s="175">
        <v>25</v>
      </c>
      <c r="G14" s="100"/>
      <c r="H14" s="28" t="s">
        <v>67</v>
      </c>
      <c r="I14" s="29"/>
      <c r="J14" s="30"/>
      <c r="K14" s="96"/>
      <c r="L14" s="110"/>
      <c r="M14" s="6"/>
      <c r="Q14" s="25" t="b">
        <v>1</v>
      </c>
      <c r="R14" s="1">
        <f>IF(Q14=TRUE,R28,0)</f>
        <v>0</v>
      </c>
    </row>
    <row r="15" spans="2:22" ht="17.25" hidden="1" thickBot="1" x14ac:dyDescent="0.3">
      <c r="B15" s="104"/>
      <c r="C15" s="105"/>
      <c r="D15" s="96"/>
      <c r="E15" s="96" t="s">
        <v>15</v>
      </c>
      <c r="F15" s="155">
        <v>0</v>
      </c>
      <c r="G15" s="100"/>
      <c r="H15" s="113"/>
      <c r="I15" s="114"/>
      <c r="J15" s="114"/>
      <c r="K15" s="114"/>
      <c r="L15" s="119"/>
      <c r="M15" s="9"/>
      <c r="Q15" s="25" t="b">
        <v>1</v>
      </c>
      <c r="R15" s="1">
        <f>IF(Q15=TRUE,R29,0)</f>
        <v>0</v>
      </c>
    </row>
    <row r="16" spans="2:22" ht="17.25" thickBot="1" x14ac:dyDescent="0.3">
      <c r="B16" s="104"/>
      <c r="C16" s="105"/>
      <c r="D16" s="96" t="s">
        <v>12</v>
      </c>
      <c r="E16" s="96"/>
      <c r="F16" s="120">
        <v>36</v>
      </c>
      <c r="G16" s="121"/>
      <c r="H16" s="210">
        <v>0.33329999999999999</v>
      </c>
      <c r="I16" s="211"/>
      <c r="J16" s="211"/>
      <c r="K16" s="211"/>
      <c r="L16" s="119"/>
      <c r="M16" s="9"/>
      <c r="Q16" s="25"/>
    </row>
    <row r="17" spans="2:20" ht="16.5" hidden="1" x14ac:dyDescent="0.25">
      <c r="B17" s="104"/>
      <c r="C17" s="112" t="s">
        <v>27</v>
      </c>
      <c r="D17" s="96"/>
      <c r="E17" s="96"/>
      <c r="F17" s="121"/>
      <c r="G17" s="121"/>
      <c r="H17" s="122"/>
      <c r="I17" s="123"/>
      <c r="J17" s="123"/>
      <c r="K17" s="123"/>
      <c r="L17" s="119"/>
      <c r="M17" s="9"/>
      <c r="Q17" s="25"/>
    </row>
    <row r="18" spans="2:20" ht="17.25" hidden="1" thickBot="1" x14ac:dyDescent="0.3">
      <c r="B18" s="94"/>
      <c r="C18" s="124"/>
      <c r="D18" s="96" t="s">
        <v>24</v>
      </c>
      <c r="E18" s="96"/>
      <c r="F18" s="125">
        <v>0</v>
      </c>
      <c r="G18" s="100"/>
      <c r="H18" s="126"/>
      <c r="I18" s="127"/>
      <c r="J18" s="127"/>
      <c r="K18" s="127"/>
      <c r="L18" s="128"/>
      <c r="M18" s="10"/>
      <c r="Q18" s="25"/>
    </row>
    <row r="19" spans="2:20" ht="16.5" hidden="1" x14ac:dyDescent="0.25">
      <c r="B19" s="94"/>
      <c r="C19" s="105"/>
      <c r="D19" s="105"/>
      <c r="E19" s="96"/>
      <c r="F19" s="96"/>
      <c r="G19" s="96"/>
      <c r="H19" s="129"/>
      <c r="I19" s="96"/>
      <c r="J19" s="96"/>
      <c r="K19" s="96"/>
      <c r="L19" s="130"/>
      <c r="M19" s="10"/>
      <c r="Q19" s="25"/>
    </row>
    <row r="20" spans="2:20" ht="16.5" hidden="1" x14ac:dyDescent="0.25">
      <c r="B20" s="131"/>
      <c r="C20" s="124"/>
      <c r="D20" s="124"/>
      <c r="E20" s="124"/>
      <c r="F20" s="132"/>
      <c r="G20" s="132"/>
      <c r="H20" s="129"/>
      <c r="I20" s="96"/>
      <c r="J20" s="96"/>
      <c r="K20" s="96"/>
      <c r="L20" s="130"/>
      <c r="M20" s="10"/>
      <c r="Q20" s="25"/>
    </row>
    <row r="21" spans="2:20" ht="16.5" hidden="1" x14ac:dyDescent="0.25">
      <c r="B21" s="131"/>
      <c r="C21" s="124"/>
      <c r="D21" s="124"/>
      <c r="E21" s="124"/>
      <c r="F21" s="132"/>
      <c r="G21" s="132"/>
      <c r="H21" s="129"/>
      <c r="I21" s="96"/>
      <c r="J21" s="96"/>
      <c r="K21" s="96"/>
      <c r="L21" s="130"/>
      <c r="M21" s="10"/>
      <c r="Q21" s="25"/>
    </row>
    <row r="22" spans="2:20" ht="16.5" hidden="1" x14ac:dyDescent="0.25">
      <c r="B22" s="131"/>
      <c r="C22" s="124"/>
      <c r="D22" s="124"/>
      <c r="E22" s="124"/>
      <c r="F22" s="132"/>
      <c r="G22" s="132"/>
      <c r="H22" s="129"/>
      <c r="I22" s="96"/>
      <c r="J22" s="96"/>
      <c r="K22" s="98"/>
      <c r="L22" s="130"/>
      <c r="M22" s="10"/>
      <c r="Q22" s="25"/>
    </row>
    <row r="23" spans="2:20" ht="16.5" hidden="1" x14ac:dyDescent="0.25">
      <c r="B23" s="131"/>
      <c r="C23" s="96"/>
      <c r="D23" s="96"/>
      <c r="E23" s="124"/>
      <c r="F23" s="132"/>
      <c r="G23" s="132"/>
      <c r="H23" s="129"/>
      <c r="I23" s="96"/>
      <c r="J23" s="96"/>
      <c r="K23" s="96"/>
      <c r="L23" s="130"/>
      <c r="M23" s="10"/>
      <c r="Q23" s="25"/>
    </row>
    <row r="24" spans="2:20" ht="17.25" hidden="1" thickBot="1" x14ac:dyDescent="0.3">
      <c r="B24" s="133"/>
      <c r="C24" s="134"/>
      <c r="D24" s="134"/>
      <c r="E24" s="134"/>
      <c r="F24" s="135"/>
      <c r="G24" s="135"/>
      <c r="H24" s="136"/>
      <c r="I24" s="137"/>
      <c r="J24" s="137"/>
      <c r="K24" s="137"/>
      <c r="L24" s="138"/>
      <c r="M24" s="10"/>
      <c r="Q24" s="25"/>
    </row>
    <row r="25" spans="2:20" s="12" customFormat="1" ht="16.5" hidden="1" x14ac:dyDescent="0.25">
      <c r="B25" s="94" t="s">
        <v>1</v>
      </c>
      <c r="C25" s="139"/>
      <c r="D25" s="139"/>
      <c r="E25" s="96"/>
      <c r="F25" s="96"/>
      <c r="G25" s="96"/>
      <c r="H25" s="140">
        <f>+D39</f>
        <v>39439</v>
      </c>
      <c r="I25" s="96"/>
      <c r="J25" s="96"/>
      <c r="K25" s="96"/>
      <c r="L25" s="130"/>
      <c r="M25" s="11"/>
      <c r="Q25" s="26"/>
    </row>
    <row r="26" spans="2:20" s="12" customFormat="1" ht="17.25" hidden="1" thickBot="1" x14ac:dyDescent="0.3">
      <c r="B26" s="94" t="s">
        <v>8</v>
      </c>
      <c r="C26" s="139"/>
      <c r="D26" s="139"/>
      <c r="E26" s="96"/>
      <c r="F26" s="96" t="s">
        <v>10</v>
      </c>
      <c r="G26" s="96"/>
      <c r="H26" s="141">
        <f>+F10</f>
        <v>399</v>
      </c>
      <c r="I26" s="96"/>
      <c r="J26" s="96"/>
      <c r="K26" s="212" t="s">
        <v>14</v>
      </c>
      <c r="L26" s="213"/>
      <c r="M26" s="13"/>
      <c r="N26" s="12" t="s">
        <v>10</v>
      </c>
      <c r="Q26" s="26"/>
    </row>
    <row r="27" spans="2:20" s="12" customFormat="1" ht="16.5" hidden="1" x14ac:dyDescent="0.25">
      <c r="B27" s="94" t="s">
        <v>9</v>
      </c>
      <c r="C27" s="139"/>
      <c r="D27" s="139"/>
      <c r="E27" s="96"/>
      <c r="F27" s="96"/>
      <c r="G27" s="96"/>
      <c r="H27" s="140">
        <f>+F8*F11+F7*F11</f>
        <v>0</v>
      </c>
      <c r="I27" s="96"/>
      <c r="J27" s="96"/>
      <c r="K27" s="142">
        <v>2.2499999999999999E-2</v>
      </c>
      <c r="L27" s="143">
        <v>100</v>
      </c>
      <c r="M27" s="14"/>
      <c r="Q27" s="26"/>
    </row>
    <row r="28" spans="2:20" s="12" customFormat="1" ht="17.25" hidden="1" thickBot="1" x14ac:dyDescent="0.3">
      <c r="B28" s="214" t="str">
        <f>IF(K28&gt;H28,"Minimumsydelsen skal min. være","Minimumsydelse er OK")</f>
        <v>Minimumsydelse er OK</v>
      </c>
      <c r="C28" s="215"/>
      <c r="D28" s="144" t="str">
        <f>IF(B28="Minimumsydelse er OK","",+K28)</f>
        <v/>
      </c>
      <c r="E28" s="215" t="str">
        <f>IF($B$28="Minimumsydelse er OK","Minimumsydelse over mdr. "&amp;$F$16,"Fejl")</f>
        <v>Minimumsydelse over mdr. 36</v>
      </c>
      <c r="F28" s="215"/>
      <c r="G28" s="145"/>
      <c r="H28" s="146">
        <f>+C33</f>
        <v>1280</v>
      </c>
      <c r="I28" s="137"/>
      <c r="J28" s="137"/>
      <c r="K28" s="147">
        <f>CEILING(+IF((L29*K27)&lt;L27,L27,(L29*K27)),1)</f>
        <v>888</v>
      </c>
      <c r="L28" s="130"/>
      <c r="M28" s="11"/>
      <c r="Q28" s="26" t="s">
        <v>20</v>
      </c>
      <c r="R28" s="12">
        <f>+F18</f>
        <v>0</v>
      </c>
    </row>
    <row r="29" spans="2:20" ht="16.5" hidden="1" x14ac:dyDescent="0.25">
      <c r="B29" s="94"/>
      <c r="C29" s="96"/>
      <c r="D29" s="96"/>
      <c r="E29" s="148" t="s">
        <v>13</v>
      </c>
      <c r="F29" s="96"/>
      <c r="G29" s="96"/>
      <c r="H29" s="96"/>
      <c r="I29" s="96"/>
      <c r="J29" s="96"/>
      <c r="K29" s="96"/>
      <c r="L29" s="130">
        <f>+D39</f>
        <v>39439</v>
      </c>
      <c r="M29" s="16"/>
      <c r="Q29" s="25" t="s">
        <v>21</v>
      </c>
      <c r="R29" s="1">
        <f>+F18</f>
        <v>0</v>
      </c>
      <c r="T29" s="17"/>
    </row>
    <row r="30" spans="2:20" ht="16.5" hidden="1" x14ac:dyDescent="0.25">
      <c r="B30" s="149"/>
      <c r="C30" s="150" t="str">
        <f>IF($B$245&gt;=3%,"","YDELSEN SKAL VÆRE MINIMUM 3% AF KREDITBELØB - VÆLG KORTERE LØBETID")</f>
        <v/>
      </c>
      <c r="D30" s="151"/>
      <c r="E30" s="152"/>
      <c r="F30" s="151"/>
      <c r="G30" s="151"/>
      <c r="H30" s="151"/>
      <c r="I30" s="151"/>
      <c r="J30" s="151"/>
      <c r="K30" s="151"/>
      <c r="L30" s="153"/>
      <c r="M30" s="16"/>
      <c r="Q30" s="25"/>
    </row>
    <row r="31" spans="2:20" ht="16.5" x14ac:dyDescent="0.25">
      <c r="B31" s="94"/>
      <c r="C31" s="96"/>
      <c r="D31" s="96"/>
      <c r="E31" s="148"/>
      <c r="F31" s="96"/>
      <c r="G31" s="96"/>
      <c r="H31" s="96"/>
      <c r="I31" s="96"/>
      <c r="J31" s="96"/>
      <c r="K31" s="96"/>
      <c r="L31" s="130"/>
      <c r="M31" s="16"/>
      <c r="Q31" s="25"/>
    </row>
    <row r="32" spans="2:20" ht="27.75" customHeight="1" x14ac:dyDescent="0.25">
      <c r="B32" s="77" t="s">
        <v>31</v>
      </c>
      <c r="C32" s="78" t="s">
        <v>11</v>
      </c>
      <c r="D32" s="78" t="s">
        <v>0</v>
      </c>
      <c r="E32" s="78" t="s">
        <v>16</v>
      </c>
      <c r="F32" s="79" t="s">
        <v>33</v>
      </c>
      <c r="G32" s="78"/>
      <c r="H32" s="78" t="s">
        <v>4</v>
      </c>
      <c r="I32" s="78" t="s">
        <v>35</v>
      </c>
      <c r="J32" s="78" t="s">
        <v>36</v>
      </c>
      <c r="K32" s="78" t="s">
        <v>5</v>
      </c>
      <c r="L32" s="80" t="s">
        <v>19</v>
      </c>
      <c r="M32" s="18"/>
      <c r="Q32" s="25"/>
    </row>
    <row r="33" spans="2:16" ht="18.75" x14ac:dyDescent="0.25">
      <c r="B33" s="81" t="s">
        <v>26</v>
      </c>
      <c r="C33" s="156">
        <f>+CEILING(-F33/F16,1)</f>
        <v>1280</v>
      </c>
      <c r="D33" s="156">
        <f>SUM(D40:D230)</f>
        <v>5710.3876295144255</v>
      </c>
      <c r="E33" s="156">
        <f>SUM(E39:E230)</f>
        <v>900</v>
      </c>
      <c r="F33" s="156">
        <f>SUM(F39:F230)</f>
        <v>-46049.387629514393</v>
      </c>
      <c r="G33" s="82"/>
      <c r="H33" s="156">
        <f>-SUM(D33:F33)</f>
        <v>39438.999999999971</v>
      </c>
      <c r="I33" s="156">
        <f>+CEILING((D33+E33+H26+H27),1)</f>
        <v>7010</v>
      </c>
      <c r="J33" s="83">
        <f>(1+F13)^12-1</f>
        <v>9.3806897670984268E-2</v>
      </c>
      <c r="K33" s="84">
        <f>((1+IRR(I39:I230,K35))^12-1)</f>
        <v>0.11633487247785435</v>
      </c>
      <c r="L33" s="85">
        <f>((1+IRR(L39:L230,L35))^12-1)</f>
        <v>8.3564897156589657E-2</v>
      </c>
      <c r="M33" s="19"/>
    </row>
    <row r="34" spans="2:16" ht="33" hidden="1" customHeight="1" x14ac:dyDescent="0.25">
      <c r="B34" s="47"/>
      <c r="C34" s="48" t="str">
        <f>IF($B$246&gt;0,"YDELSEN SKAL VÆRE MINIMUM 100 KR. - VÆLG KORTERE LØBETID","")</f>
        <v/>
      </c>
      <c r="D34" s="49"/>
      <c r="E34" s="49"/>
      <c r="F34" s="49"/>
      <c r="G34" s="49"/>
      <c r="H34" s="49"/>
      <c r="I34" s="49"/>
      <c r="J34" s="50"/>
      <c r="K34" s="51"/>
      <c r="L34" s="52"/>
      <c r="M34" s="19"/>
    </row>
    <row r="35" spans="2:16" ht="24.75" customHeight="1" thickBot="1" x14ac:dyDescent="0.3">
      <c r="B35" s="53"/>
      <c r="C35" s="54"/>
      <c r="D35" s="55" t="str">
        <f>IF(C248&lt;3%,"YDELSEN SKAL VÆRE MINIMUM AF LÅNEBELØBET 3%","")</f>
        <v/>
      </c>
      <c r="E35" s="56"/>
      <c r="F35" s="56"/>
      <c r="G35" s="56"/>
      <c r="H35" s="56"/>
      <c r="I35" s="56"/>
      <c r="J35" s="54"/>
      <c r="K35" s="57">
        <v>0</v>
      </c>
      <c r="L35" s="58"/>
      <c r="M35" s="15"/>
    </row>
    <row r="36" spans="2:16" hidden="1" x14ac:dyDescent="0.25">
      <c r="B36" s="59"/>
      <c r="C36" s="59"/>
      <c r="D36" s="59"/>
      <c r="E36" s="59"/>
      <c r="F36" s="59"/>
      <c r="G36" s="59"/>
      <c r="H36" s="59"/>
      <c r="I36" s="59"/>
      <c r="J36" s="59"/>
      <c r="K36" s="59"/>
      <c r="L36" s="59"/>
      <c r="M36" s="10"/>
    </row>
    <row r="37" spans="2:16" ht="20.25" hidden="1" x14ac:dyDescent="0.25">
      <c r="B37" s="60" t="s">
        <v>25</v>
      </c>
      <c r="C37" s="61" t="s">
        <v>3</v>
      </c>
      <c r="D37" s="61" t="s">
        <v>0</v>
      </c>
      <c r="E37" s="61" t="s">
        <v>16</v>
      </c>
      <c r="F37" s="61" t="s">
        <v>2</v>
      </c>
      <c r="G37" s="61"/>
      <c r="H37" s="61" t="s">
        <v>4</v>
      </c>
      <c r="I37" s="61" t="s">
        <v>6</v>
      </c>
      <c r="J37" s="61"/>
      <c r="K37" s="62"/>
      <c r="L37" s="63" t="s">
        <v>17</v>
      </c>
      <c r="M37" s="20"/>
    </row>
    <row r="38" spans="2:16" ht="20.25" hidden="1" x14ac:dyDescent="0.25">
      <c r="B38" s="64" t="s">
        <v>10</v>
      </c>
      <c r="C38" s="65"/>
      <c r="D38" s="65"/>
      <c r="E38" s="65"/>
      <c r="F38" s="65"/>
      <c r="G38" s="65"/>
      <c r="H38" s="65"/>
      <c r="I38" s="65" t="s">
        <v>7</v>
      </c>
      <c r="J38" s="65"/>
      <c r="K38" s="66"/>
      <c r="L38" s="67" t="s">
        <v>18</v>
      </c>
      <c r="M38" s="20"/>
      <c r="N38" s="1" t="s">
        <v>10</v>
      </c>
    </row>
    <row r="39" spans="2:16" hidden="1" x14ac:dyDescent="0.25">
      <c r="B39" s="33"/>
      <c r="C39" s="68">
        <v>0</v>
      </c>
      <c r="D39" s="216">
        <f>IF(AND(F7&gt;0,F8&gt;0),"Fejl-Indtast enten købsbeløb eller kreditmaksimum",IF(F8&gt;0,+F8+H26+H27,F7))</f>
        <v>39439</v>
      </c>
      <c r="E39" s="216"/>
      <c r="F39" s="216"/>
      <c r="G39" s="216"/>
      <c r="H39" s="216"/>
      <c r="I39" s="69">
        <f>+IF(F8=0,F7-H26-H27,F8)</f>
        <v>39040</v>
      </c>
      <c r="J39" s="69"/>
      <c r="K39" s="70"/>
      <c r="L39" s="71">
        <f>+I39</f>
        <v>39040</v>
      </c>
      <c r="M39" s="21">
        <f>-PMT(F13,F16,(D39),0)</f>
        <v>1254.1496563754006</v>
      </c>
      <c r="N39" s="22">
        <f t="shared" ref="N39:N102" si="0">IF(C39&gt;$F$18,M39,0)</f>
        <v>0</v>
      </c>
      <c r="O39" s="1">
        <f>+N39</f>
        <v>0</v>
      </c>
    </row>
    <row r="40" spans="2:16" hidden="1" x14ac:dyDescent="0.25">
      <c r="B40" s="33"/>
      <c r="C40" s="68">
        <f>IF(D39&gt;0.1,(C39+1)," ")</f>
        <v>1</v>
      </c>
      <c r="D40" s="35">
        <f>IF($R$14&gt;=C40,(0),(+D39*$F$13))</f>
        <v>295.79249999999996</v>
      </c>
      <c r="E40" s="68">
        <f>IF($R$15&gt;=C40,0,$F$14)</f>
        <v>25</v>
      </c>
      <c r="F40" s="72">
        <f>IF(C40&lt;=$F$18,0,IF(D39&lt;=O40+E40,-D39-E40-D40,-O40-E40))</f>
        <v>-1279.1496563754006</v>
      </c>
      <c r="G40" s="72"/>
      <c r="H40" s="34">
        <f>SUM(D40:F40)+D39</f>
        <v>38480.642843624599</v>
      </c>
      <c r="I40" s="35">
        <f t="shared" ref="I40:I103" si="1">+F40</f>
        <v>-1279.1496563754006</v>
      </c>
      <c r="J40" s="35"/>
      <c r="K40" s="36"/>
      <c r="L40" s="71">
        <f t="shared" ref="L40:L103" si="2">+IF(F40=" ",0,F40+(D40*$H$16))</f>
        <v>-1180.5620161254005</v>
      </c>
      <c r="M40" s="21">
        <f>-PMT($F$13,$F$16,D39,0)</f>
        <v>1254.1496563754006</v>
      </c>
      <c r="N40" s="22">
        <f t="shared" si="0"/>
        <v>1254.1496563754006</v>
      </c>
      <c r="O40" s="22">
        <f>IF(O39=0,N40,O39)</f>
        <v>1254.1496563754006</v>
      </c>
      <c r="P40" s="22"/>
    </row>
    <row r="41" spans="2:16" hidden="1" x14ac:dyDescent="0.25">
      <c r="B41" s="33"/>
      <c r="C41" s="68">
        <f t="shared" ref="C41:C104" si="3">IF(H40&gt;0.1,(C40+1)," ")</f>
        <v>2</v>
      </c>
      <c r="D41" s="35">
        <f t="shared" ref="D41:D104" si="4">IF(H40&gt;=0,IF($R$14&gt;=C41,(0),(+H40*$F$13)),0)</f>
        <v>288.60482132718448</v>
      </c>
      <c r="E41" s="68">
        <f t="shared" ref="E41:E104" si="5">IF(H40&gt;=0.5,IF($R$15&gt;=C41,0,$F$14),0)</f>
        <v>25</v>
      </c>
      <c r="F41" s="72">
        <f t="shared" ref="F41:F104" si="6">IF(C41&lt;=$F$18,0,IF(H40&lt;=O41+E41,-H40-E41-D41,-O41-E41))</f>
        <v>-1279.1496563754006</v>
      </c>
      <c r="G41" s="72"/>
      <c r="H41" s="34">
        <f t="shared" ref="H41:H104" si="7">SUM(D41:F41)+H40</f>
        <v>37515.09800857638</v>
      </c>
      <c r="I41" s="35">
        <f t="shared" si="1"/>
        <v>-1279.1496563754006</v>
      </c>
      <c r="J41" s="35"/>
      <c r="K41" s="36"/>
      <c r="L41" s="71">
        <f t="shared" si="2"/>
        <v>-1182.95766942705</v>
      </c>
      <c r="M41" s="21">
        <f t="shared" ref="M41:M104" si="8">-PMT($F$13,$F$16,(H40),0)</f>
        <v>1223.6741550099221</v>
      </c>
      <c r="N41" s="22">
        <f t="shared" si="0"/>
        <v>1223.6741550099221</v>
      </c>
      <c r="O41" s="22">
        <f t="shared" ref="O41:O104" si="9">IF(O40=0,N41,O40)</f>
        <v>1254.1496563754006</v>
      </c>
      <c r="P41" s="22"/>
    </row>
    <row r="42" spans="2:16" hidden="1" x14ac:dyDescent="0.25">
      <c r="B42" s="33"/>
      <c r="C42" s="68">
        <f t="shared" si="3"/>
        <v>3</v>
      </c>
      <c r="D42" s="35">
        <f t="shared" si="4"/>
        <v>281.36323506432285</v>
      </c>
      <c r="E42" s="68">
        <f t="shared" si="5"/>
        <v>25</v>
      </c>
      <c r="F42" s="72">
        <f t="shared" si="6"/>
        <v>-1279.1496563754006</v>
      </c>
      <c r="G42" s="72"/>
      <c r="H42" s="34">
        <f t="shared" si="7"/>
        <v>36542.3115872653</v>
      </c>
      <c r="I42" s="35">
        <f t="shared" si="1"/>
        <v>-1279.1496563754006</v>
      </c>
      <c r="J42" s="35"/>
      <c r="K42" s="36"/>
      <c r="L42" s="71">
        <f t="shared" si="2"/>
        <v>-1185.3712901284619</v>
      </c>
      <c r="M42" s="21">
        <f t="shared" si="8"/>
        <v>1192.9700873842021</v>
      </c>
      <c r="N42" s="22">
        <f t="shared" si="0"/>
        <v>1192.9700873842021</v>
      </c>
      <c r="O42" s="22">
        <f t="shared" si="9"/>
        <v>1254.1496563754006</v>
      </c>
      <c r="P42" s="22"/>
    </row>
    <row r="43" spans="2:16" hidden="1" x14ac:dyDescent="0.25">
      <c r="B43" s="33"/>
      <c r="C43" s="68">
        <f t="shared" si="3"/>
        <v>4</v>
      </c>
      <c r="D43" s="35">
        <f t="shared" si="4"/>
        <v>274.06733690448976</v>
      </c>
      <c r="E43" s="68">
        <f t="shared" si="5"/>
        <v>25</v>
      </c>
      <c r="F43" s="72">
        <f t="shared" si="6"/>
        <v>-1279.1496563754006</v>
      </c>
      <c r="G43" s="72"/>
      <c r="H43" s="34">
        <f t="shared" si="7"/>
        <v>35562.229267794391</v>
      </c>
      <c r="I43" s="35">
        <f t="shared" si="1"/>
        <v>-1279.1496563754006</v>
      </c>
      <c r="J43" s="35"/>
      <c r="K43" s="36"/>
      <c r="L43" s="71">
        <f t="shared" si="2"/>
        <v>-1187.803012985134</v>
      </c>
      <c r="M43" s="21">
        <f t="shared" si="8"/>
        <v>1162.0357392512892</v>
      </c>
      <c r="N43" s="22">
        <f t="shared" si="0"/>
        <v>1162.0357392512892</v>
      </c>
      <c r="O43" s="22">
        <f t="shared" si="9"/>
        <v>1254.1496563754006</v>
      </c>
      <c r="P43" s="22"/>
    </row>
    <row r="44" spans="2:16" hidden="1" x14ac:dyDescent="0.25">
      <c r="B44" s="33"/>
      <c r="C44" s="68">
        <f t="shared" si="3"/>
        <v>5</v>
      </c>
      <c r="D44" s="35">
        <f t="shared" si="4"/>
        <v>266.71671950845791</v>
      </c>
      <c r="E44" s="68">
        <f t="shared" si="5"/>
        <v>25</v>
      </c>
      <c r="F44" s="72">
        <f t="shared" si="6"/>
        <v>-1279.1496563754006</v>
      </c>
      <c r="G44" s="72"/>
      <c r="H44" s="34">
        <f t="shared" si="7"/>
        <v>34574.796330927449</v>
      </c>
      <c r="I44" s="35">
        <f t="shared" si="1"/>
        <v>-1279.1496563754006</v>
      </c>
      <c r="J44" s="35"/>
      <c r="K44" s="36"/>
      <c r="L44" s="71">
        <f t="shared" si="2"/>
        <v>-1190.2529737632315</v>
      </c>
      <c r="M44" s="21">
        <f t="shared" si="8"/>
        <v>1130.8693835073798</v>
      </c>
      <c r="N44" s="22">
        <f t="shared" si="0"/>
        <v>1130.8693835073798</v>
      </c>
      <c r="O44" s="22">
        <f t="shared" si="9"/>
        <v>1254.1496563754006</v>
      </c>
      <c r="P44" s="22"/>
    </row>
    <row r="45" spans="2:16" hidden="1" x14ac:dyDescent="0.25">
      <c r="B45" s="33"/>
      <c r="C45" s="68">
        <f t="shared" si="3"/>
        <v>6</v>
      </c>
      <c r="D45" s="35">
        <f t="shared" si="4"/>
        <v>259.31097248195584</v>
      </c>
      <c r="E45" s="68">
        <f t="shared" si="5"/>
        <v>25</v>
      </c>
      <c r="F45" s="72">
        <f t="shared" si="6"/>
        <v>-1279.1496563754006</v>
      </c>
      <c r="G45" s="72"/>
      <c r="H45" s="34">
        <f t="shared" si="7"/>
        <v>33579.957647034003</v>
      </c>
      <c r="I45" s="35">
        <f t="shared" si="1"/>
        <v>-1279.1496563754006</v>
      </c>
      <c r="J45" s="35"/>
      <c r="K45" s="36"/>
      <c r="L45" s="71">
        <f t="shared" si="2"/>
        <v>-1192.7213092471648</v>
      </c>
      <c r="M45" s="21">
        <f t="shared" si="8"/>
        <v>1099.4692800953908</v>
      </c>
      <c r="N45" s="22">
        <f t="shared" si="0"/>
        <v>1099.4692800953908</v>
      </c>
      <c r="O45" s="22">
        <f t="shared" si="9"/>
        <v>1254.1496563754006</v>
      </c>
      <c r="P45" s="22"/>
    </row>
    <row r="46" spans="2:16" hidden="1" x14ac:dyDescent="0.25">
      <c r="B46" s="33"/>
      <c r="C46" s="68">
        <f t="shared" si="3"/>
        <v>7</v>
      </c>
      <c r="D46" s="35">
        <f t="shared" si="4"/>
        <v>251.84968235275502</v>
      </c>
      <c r="E46" s="68">
        <f t="shared" si="5"/>
        <v>25</v>
      </c>
      <c r="F46" s="72">
        <f t="shared" si="6"/>
        <v>-1279.1496563754006</v>
      </c>
      <c r="G46" s="72"/>
      <c r="H46" s="34">
        <f t="shared" si="7"/>
        <v>32577.657673011359</v>
      </c>
      <c r="I46" s="35">
        <f t="shared" si="1"/>
        <v>-1279.1496563754006</v>
      </c>
      <c r="J46" s="35"/>
      <c r="K46" s="36"/>
      <c r="L46" s="71">
        <f t="shared" si="2"/>
        <v>-1195.2081572472273</v>
      </c>
      <c r="M46" s="21">
        <f t="shared" si="8"/>
        <v>1067.8336759078122</v>
      </c>
      <c r="N46" s="22">
        <f t="shared" si="0"/>
        <v>1067.8336759078122</v>
      </c>
      <c r="O46" s="22">
        <f t="shared" si="9"/>
        <v>1254.1496563754006</v>
      </c>
      <c r="P46" s="22"/>
    </row>
    <row r="47" spans="2:16" hidden="1" x14ac:dyDescent="0.25">
      <c r="B47" s="33"/>
      <c r="C47" s="68">
        <f t="shared" si="3"/>
        <v>8</v>
      </c>
      <c r="D47" s="35">
        <f t="shared" si="4"/>
        <v>244.3324325475852</v>
      </c>
      <c r="E47" s="68">
        <f t="shared" si="5"/>
        <v>25</v>
      </c>
      <c r="F47" s="72">
        <f t="shared" si="6"/>
        <v>-1279.1496563754006</v>
      </c>
      <c r="G47" s="72"/>
      <c r="H47" s="34">
        <f t="shared" si="7"/>
        <v>31567.840449183543</v>
      </c>
      <c r="I47" s="35">
        <f t="shared" si="1"/>
        <v>-1279.1496563754006</v>
      </c>
      <c r="J47" s="35"/>
      <c r="K47" s="36"/>
      <c r="L47" s="71">
        <f t="shared" si="2"/>
        <v>-1197.7136566072904</v>
      </c>
      <c r="M47" s="21">
        <f t="shared" si="8"/>
        <v>1035.9608046888266</v>
      </c>
      <c r="N47" s="22">
        <f t="shared" si="0"/>
        <v>1035.9608046888266</v>
      </c>
      <c r="O47" s="22">
        <f t="shared" si="9"/>
        <v>1254.1496563754006</v>
      </c>
      <c r="P47" s="22"/>
    </row>
    <row r="48" spans="2:16" hidden="1" x14ac:dyDescent="0.25">
      <c r="B48" s="33"/>
      <c r="C48" s="68">
        <f t="shared" si="3"/>
        <v>9</v>
      </c>
      <c r="D48" s="35">
        <f t="shared" si="4"/>
        <v>236.75880336887656</v>
      </c>
      <c r="E48" s="68">
        <f t="shared" si="5"/>
        <v>25</v>
      </c>
      <c r="F48" s="72">
        <f t="shared" si="6"/>
        <v>-1279.1496563754006</v>
      </c>
      <c r="G48" s="72"/>
      <c r="H48" s="34">
        <f t="shared" si="7"/>
        <v>30550.449596177019</v>
      </c>
      <c r="I48" s="35">
        <f t="shared" si="1"/>
        <v>-1279.1496563754006</v>
      </c>
      <c r="J48" s="35"/>
      <c r="K48" s="36"/>
      <c r="L48" s="71">
        <f t="shared" si="2"/>
        <v>-1200.237947212554</v>
      </c>
      <c r="M48" s="21">
        <f t="shared" si="8"/>
        <v>1003.8488869356986</v>
      </c>
      <c r="N48" s="22">
        <f t="shared" si="0"/>
        <v>1003.8488869356986</v>
      </c>
      <c r="O48" s="22">
        <f t="shared" si="9"/>
        <v>1254.1496563754006</v>
      </c>
      <c r="P48" s="22"/>
    </row>
    <row r="49" spans="2:16" hidden="1" x14ac:dyDescent="0.25">
      <c r="B49" s="33"/>
      <c r="C49" s="68">
        <f t="shared" si="3"/>
        <v>10</v>
      </c>
      <c r="D49" s="35">
        <f t="shared" si="4"/>
        <v>229.12837197132762</v>
      </c>
      <c r="E49" s="68">
        <f t="shared" si="5"/>
        <v>25</v>
      </c>
      <c r="F49" s="72">
        <f t="shared" si="6"/>
        <v>-1279.1496563754006</v>
      </c>
      <c r="G49" s="72"/>
      <c r="H49" s="34">
        <f t="shared" si="7"/>
        <v>29525.428311772946</v>
      </c>
      <c r="I49" s="35">
        <f t="shared" si="1"/>
        <v>-1279.1496563754006</v>
      </c>
      <c r="J49" s="35"/>
      <c r="K49" s="36"/>
      <c r="L49" s="71">
        <f t="shared" si="2"/>
        <v>-1202.781169997357</v>
      </c>
      <c r="M49" s="21">
        <f t="shared" si="8"/>
        <v>971.49612979942208</v>
      </c>
      <c r="N49" s="22">
        <f t="shared" si="0"/>
        <v>971.49612979942208</v>
      </c>
      <c r="O49" s="22">
        <f t="shared" si="9"/>
        <v>1254.1496563754006</v>
      </c>
      <c r="P49" s="22"/>
    </row>
    <row r="50" spans="2:16" hidden="1" x14ac:dyDescent="0.25">
      <c r="B50" s="33"/>
      <c r="C50" s="68">
        <f t="shared" si="3"/>
        <v>11</v>
      </c>
      <c r="D50" s="35">
        <f t="shared" si="4"/>
        <v>221.44071233829709</v>
      </c>
      <c r="E50" s="68">
        <f t="shared" si="5"/>
        <v>25</v>
      </c>
      <c r="F50" s="72">
        <f t="shared" si="6"/>
        <v>-1279.1496563754006</v>
      </c>
      <c r="G50" s="72"/>
      <c r="H50" s="34">
        <f t="shared" si="7"/>
        <v>28492.719367735845</v>
      </c>
      <c r="I50" s="35">
        <f t="shared" si="1"/>
        <v>-1279.1496563754006</v>
      </c>
      <c r="J50" s="35"/>
      <c r="K50" s="36"/>
      <c r="L50" s="71">
        <f t="shared" si="2"/>
        <v>-1205.3434669530461</v>
      </c>
      <c r="M50" s="21">
        <f t="shared" si="8"/>
        <v>938.90072698462359</v>
      </c>
      <c r="N50" s="22">
        <f t="shared" si="0"/>
        <v>938.90072698462359</v>
      </c>
      <c r="O50" s="22">
        <f t="shared" si="9"/>
        <v>1254.1496563754006</v>
      </c>
      <c r="P50" s="22"/>
    </row>
    <row r="51" spans="2:16" hidden="1" x14ac:dyDescent="0.25">
      <c r="B51" s="33"/>
      <c r="C51" s="68">
        <f t="shared" si="3"/>
        <v>12</v>
      </c>
      <c r="D51" s="35">
        <f t="shared" si="4"/>
        <v>213.69539525801883</v>
      </c>
      <c r="E51" s="68">
        <f t="shared" si="5"/>
        <v>25</v>
      </c>
      <c r="F51" s="72">
        <f t="shared" si="6"/>
        <v>-1279.1496563754006</v>
      </c>
      <c r="G51" s="72"/>
      <c r="H51" s="34">
        <f t="shared" si="7"/>
        <v>27452.265106618463</v>
      </c>
      <c r="I51" s="35">
        <f t="shared" si="1"/>
        <v>-1279.1496563754006</v>
      </c>
      <c r="J51" s="35"/>
      <c r="K51" s="36"/>
      <c r="L51" s="71">
        <f t="shared" si="2"/>
        <v>-1207.924981135903</v>
      </c>
      <c r="M51" s="21">
        <f t="shared" si="8"/>
        <v>906.06085864871397</v>
      </c>
      <c r="N51" s="22">
        <f t="shared" si="0"/>
        <v>906.06085864871397</v>
      </c>
      <c r="O51" s="22">
        <f t="shared" si="9"/>
        <v>1254.1496563754006</v>
      </c>
      <c r="P51" s="22"/>
    </row>
    <row r="52" spans="2:16" hidden="1" x14ac:dyDescent="0.25">
      <c r="B52" s="33"/>
      <c r="C52" s="68">
        <f t="shared" si="3"/>
        <v>13</v>
      </c>
      <c r="D52" s="35">
        <f t="shared" si="4"/>
        <v>205.89198829963846</v>
      </c>
      <c r="E52" s="68">
        <f t="shared" si="5"/>
        <v>25</v>
      </c>
      <c r="F52" s="72">
        <f t="shared" si="6"/>
        <v>-1279.1496563754006</v>
      </c>
      <c r="G52" s="72"/>
      <c r="H52" s="34">
        <f t="shared" si="7"/>
        <v>26404.0074385427</v>
      </c>
      <c r="I52" s="35">
        <f t="shared" si="1"/>
        <v>-1279.1496563754006</v>
      </c>
      <c r="J52" s="35"/>
      <c r="K52" s="36"/>
      <c r="L52" s="71">
        <f t="shared" si="2"/>
        <v>-1210.5258566751311</v>
      </c>
      <c r="M52" s="21">
        <f t="shared" si="8"/>
        <v>872.97469130028526</v>
      </c>
      <c r="N52" s="22">
        <f t="shared" si="0"/>
        <v>872.97469130028526</v>
      </c>
      <c r="O52" s="22">
        <f t="shared" si="9"/>
        <v>1254.1496563754006</v>
      </c>
      <c r="P52" s="22"/>
    </row>
    <row r="53" spans="2:16" hidden="1" x14ac:dyDescent="0.25">
      <c r="B53" s="33"/>
      <c r="C53" s="68">
        <f t="shared" si="3"/>
        <v>14</v>
      </c>
      <c r="D53" s="35">
        <f t="shared" si="4"/>
        <v>198.03005578907025</v>
      </c>
      <c r="E53" s="68">
        <f t="shared" si="5"/>
        <v>25</v>
      </c>
      <c r="F53" s="72">
        <f t="shared" si="6"/>
        <v>-1279.1496563754006</v>
      </c>
      <c r="G53" s="72"/>
      <c r="H53" s="34">
        <f t="shared" si="7"/>
        <v>25347.887837956368</v>
      </c>
      <c r="I53" s="35">
        <f t="shared" si="1"/>
        <v>-1279.1496563754006</v>
      </c>
      <c r="J53" s="35"/>
      <c r="K53" s="36"/>
      <c r="L53" s="71">
        <f t="shared" si="2"/>
        <v>-1213.1462387809036</v>
      </c>
      <c r="M53" s="21">
        <f t="shared" si="8"/>
        <v>839.64037769674314</v>
      </c>
      <c r="N53" s="22">
        <f t="shared" si="0"/>
        <v>839.64037769674314</v>
      </c>
      <c r="O53" s="22">
        <f t="shared" si="9"/>
        <v>1254.1496563754006</v>
      </c>
      <c r="P53" s="22"/>
    </row>
    <row r="54" spans="2:16" hidden="1" x14ac:dyDescent="0.25">
      <c r="B54" s="33"/>
      <c r="C54" s="68">
        <f t="shared" si="3"/>
        <v>15</v>
      </c>
      <c r="D54" s="35">
        <f t="shared" si="4"/>
        <v>190.10915878467276</v>
      </c>
      <c r="E54" s="68">
        <f t="shared" si="5"/>
        <v>25</v>
      </c>
      <c r="F54" s="72">
        <f t="shared" si="6"/>
        <v>-1279.1496563754006</v>
      </c>
      <c r="G54" s="72"/>
      <c r="H54" s="34">
        <f t="shared" si="7"/>
        <v>24283.847340365639</v>
      </c>
      <c r="I54" s="35">
        <f t="shared" si="1"/>
        <v>-1279.1496563754006</v>
      </c>
      <c r="J54" s="35"/>
      <c r="K54" s="36"/>
      <c r="L54" s="71">
        <f t="shared" si="2"/>
        <v>-1215.7862737524692</v>
      </c>
      <c r="M54" s="21">
        <f t="shared" si="8"/>
        <v>806.05605674117442</v>
      </c>
      <c r="N54" s="22">
        <f t="shared" si="0"/>
        <v>806.05605674117442</v>
      </c>
      <c r="O54" s="22">
        <f t="shared" si="9"/>
        <v>1254.1496563754006</v>
      </c>
      <c r="P54" s="22"/>
    </row>
    <row r="55" spans="2:16" hidden="1" x14ac:dyDescent="0.25">
      <c r="B55" s="33"/>
      <c r="C55" s="68">
        <f t="shared" si="3"/>
        <v>16</v>
      </c>
      <c r="D55" s="35">
        <f t="shared" si="4"/>
        <v>182.1288550527423</v>
      </c>
      <c r="E55" s="68">
        <f t="shared" si="5"/>
        <v>25</v>
      </c>
      <c r="F55" s="72">
        <f t="shared" si="6"/>
        <v>-1279.1496563754006</v>
      </c>
      <c r="G55" s="72"/>
      <c r="H55" s="34">
        <f t="shared" si="7"/>
        <v>23211.826539042981</v>
      </c>
      <c r="I55" s="35">
        <f t="shared" si="1"/>
        <v>-1279.1496563754006</v>
      </c>
      <c r="J55" s="35"/>
      <c r="K55" s="36"/>
      <c r="L55" s="71">
        <f t="shared" si="2"/>
        <v>-1218.4461089863216</v>
      </c>
      <c r="M55" s="21">
        <f t="shared" si="8"/>
        <v>772.21985337843898</v>
      </c>
      <c r="N55" s="22">
        <f t="shared" si="0"/>
        <v>772.21985337843898</v>
      </c>
      <c r="O55" s="22">
        <f t="shared" si="9"/>
        <v>1254.1496563754006</v>
      </c>
      <c r="P55" s="22"/>
    </row>
    <row r="56" spans="2:16" hidden="1" x14ac:dyDescent="0.25">
      <c r="B56" s="33"/>
      <c r="C56" s="68">
        <f t="shared" si="3"/>
        <v>17</v>
      </c>
      <c r="D56" s="35">
        <f t="shared" si="4"/>
        <v>174.08869904282236</v>
      </c>
      <c r="E56" s="68">
        <f t="shared" si="5"/>
        <v>25</v>
      </c>
      <c r="F56" s="72">
        <f t="shared" si="6"/>
        <v>-1279.1496563754006</v>
      </c>
      <c r="G56" s="72"/>
      <c r="H56" s="34">
        <f t="shared" si="7"/>
        <v>22131.765581710402</v>
      </c>
      <c r="I56" s="35">
        <f t="shared" si="1"/>
        <v>-1279.1496563754006</v>
      </c>
      <c r="J56" s="35"/>
      <c r="K56" s="36"/>
      <c r="L56" s="71">
        <f t="shared" si="2"/>
        <v>-1221.125892984428</v>
      </c>
      <c r="M56" s="21">
        <f t="shared" si="8"/>
        <v>738.12987849048295</v>
      </c>
      <c r="N56" s="22">
        <f t="shared" si="0"/>
        <v>738.12987849048295</v>
      </c>
      <c r="O56" s="22">
        <f t="shared" si="9"/>
        <v>1254.1496563754006</v>
      </c>
      <c r="P56" s="22"/>
    </row>
    <row r="57" spans="2:16" hidden="1" x14ac:dyDescent="0.25">
      <c r="B57" s="33"/>
      <c r="C57" s="68">
        <f t="shared" si="3"/>
        <v>18</v>
      </c>
      <c r="D57" s="35">
        <f t="shared" si="4"/>
        <v>165.988241862828</v>
      </c>
      <c r="E57" s="68">
        <f t="shared" si="5"/>
        <v>25</v>
      </c>
      <c r="F57" s="72">
        <f t="shared" si="6"/>
        <v>-1279.1496563754006</v>
      </c>
      <c r="G57" s="72"/>
      <c r="H57" s="34">
        <f t="shared" si="7"/>
        <v>21043.604167197831</v>
      </c>
      <c r="I57" s="35">
        <f t="shared" si="1"/>
        <v>-1279.1496563754006</v>
      </c>
      <c r="J57" s="35"/>
      <c r="K57" s="36"/>
      <c r="L57" s="71">
        <f t="shared" si="2"/>
        <v>-1223.8257753625201</v>
      </c>
      <c r="M57" s="21">
        <f t="shared" si="8"/>
        <v>703.78422879086736</v>
      </c>
      <c r="N57" s="22">
        <f t="shared" si="0"/>
        <v>703.78422879086736</v>
      </c>
      <c r="O57" s="22">
        <f t="shared" si="9"/>
        <v>1254.1496563754006</v>
      </c>
      <c r="P57" s="22"/>
    </row>
    <row r="58" spans="2:16" hidden="1" x14ac:dyDescent="0.25">
      <c r="B58" s="33"/>
      <c r="C58" s="68">
        <f t="shared" si="3"/>
        <v>19</v>
      </c>
      <c r="D58" s="35">
        <f t="shared" si="4"/>
        <v>157.82703125398373</v>
      </c>
      <c r="E58" s="68">
        <f t="shared" si="5"/>
        <v>25</v>
      </c>
      <c r="F58" s="72">
        <f t="shared" si="6"/>
        <v>-1279.1496563754006</v>
      </c>
      <c r="G58" s="72"/>
      <c r="H58" s="34">
        <f t="shared" si="7"/>
        <v>19947.281542076413</v>
      </c>
      <c r="I58" s="35">
        <f t="shared" si="1"/>
        <v>-1279.1496563754006</v>
      </c>
      <c r="J58" s="35"/>
      <c r="K58" s="36"/>
      <c r="L58" s="71">
        <f t="shared" si="2"/>
        <v>-1226.5459068584478</v>
      </c>
      <c r="M58" s="21">
        <f t="shared" si="8"/>
        <v>669.18098671850476</v>
      </c>
      <c r="N58" s="22">
        <f t="shared" si="0"/>
        <v>669.18098671850476</v>
      </c>
      <c r="O58" s="22">
        <f t="shared" si="9"/>
        <v>1254.1496563754006</v>
      </c>
      <c r="P58" s="22"/>
    </row>
    <row r="59" spans="2:16" hidden="1" x14ac:dyDescent="0.25">
      <c r="B59" s="33"/>
      <c r="C59" s="68">
        <f t="shared" si="3"/>
        <v>20</v>
      </c>
      <c r="D59" s="35">
        <f t="shared" si="4"/>
        <v>149.60461156557309</v>
      </c>
      <c r="E59" s="68">
        <f t="shared" si="5"/>
        <v>25</v>
      </c>
      <c r="F59" s="72">
        <f t="shared" si="6"/>
        <v>-1279.1496563754006</v>
      </c>
      <c r="G59" s="72"/>
      <c r="H59" s="34">
        <f t="shared" si="7"/>
        <v>18842.736497266586</v>
      </c>
      <c r="I59" s="35">
        <f t="shared" si="1"/>
        <v>-1279.1496563754006</v>
      </c>
      <c r="J59" s="35"/>
      <c r="K59" s="36"/>
      <c r="L59" s="71">
        <f t="shared" si="2"/>
        <v>-1229.2864393405951</v>
      </c>
      <c r="M59" s="21">
        <f t="shared" si="8"/>
        <v>634.31822033059939</v>
      </c>
      <c r="N59" s="22">
        <f t="shared" si="0"/>
        <v>634.31822033059939</v>
      </c>
      <c r="O59" s="22">
        <f t="shared" si="9"/>
        <v>1254.1496563754006</v>
      </c>
      <c r="P59" s="22"/>
    </row>
    <row r="60" spans="2:16" hidden="1" x14ac:dyDescent="0.25">
      <c r="B60" s="33"/>
      <c r="C60" s="68">
        <f t="shared" si="3"/>
        <v>21</v>
      </c>
      <c r="D60" s="35">
        <f t="shared" si="4"/>
        <v>141.3205237294994</v>
      </c>
      <c r="E60" s="68">
        <f t="shared" si="5"/>
        <v>25</v>
      </c>
      <c r="F60" s="72">
        <f t="shared" si="6"/>
        <v>-1279.1496563754006</v>
      </c>
      <c r="G60" s="72"/>
      <c r="H60" s="34">
        <f t="shared" si="7"/>
        <v>17729.907364620685</v>
      </c>
      <c r="I60" s="35">
        <f t="shared" si="1"/>
        <v>-1279.1496563754006</v>
      </c>
      <c r="J60" s="35"/>
      <c r="K60" s="36"/>
      <c r="L60" s="71">
        <f t="shared" si="2"/>
        <v>-1232.0475258163585</v>
      </c>
      <c r="M60" s="21">
        <f t="shared" si="8"/>
        <v>599.19398319478455</v>
      </c>
      <c r="N60" s="22">
        <f t="shared" si="0"/>
        <v>599.19398319478455</v>
      </c>
      <c r="O60" s="22">
        <f t="shared" si="9"/>
        <v>1254.1496563754006</v>
      </c>
      <c r="P60" s="22"/>
    </row>
    <row r="61" spans="2:16" hidden="1" x14ac:dyDescent="0.25">
      <c r="B61" s="33"/>
      <c r="C61" s="68">
        <f t="shared" si="3"/>
        <v>22</v>
      </c>
      <c r="D61" s="35">
        <f t="shared" si="4"/>
        <v>132.97430523465513</v>
      </c>
      <c r="E61" s="68">
        <f t="shared" si="5"/>
        <v>25</v>
      </c>
      <c r="F61" s="72">
        <f t="shared" si="6"/>
        <v>-1279.1496563754006</v>
      </c>
      <c r="G61" s="72"/>
      <c r="H61" s="34">
        <f t="shared" si="7"/>
        <v>16608.732013479941</v>
      </c>
      <c r="I61" s="35">
        <f t="shared" si="1"/>
        <v>-1279.1496563754006</v>
      </c>
      <c r="J61" s="35"/>
      <c r="K61" s="36"/>
      <c r="L61" s="71">
        <f t="shared" si="2"/>
        <v>-1234.82932044069</v>
      </c>
      <c r="M61" s="21">
        <f t="shared" si="8"/>
        <v>563.80631428045126</v>
      </c>
      <c r="N61" s="22">
        <f t="shared" si="0"/>
        <v>563.80631428045126</v>
      </c>
      <c r="O61" s="22">
        <f t="shared" si="9"/>
        <v>1254.1496563754006</v>
      </c>
      <c r="P61" s="22"/>
    </row>
    <row r="62" spans="2:16" hidden="1" x14ac:dyDescent="0.25">
      <c r="B62" s="33"/>
      <c r="C62" s="68">
        <f t="shared" si="3"/>
        <v>23</v>
      </c>
      <c r="D62" s="35">
        <f t="shared" si="4"/>
        <v>124.56549010109956</v>
      </c>
      <c r="E62" s="68">
        <f t="shared" si="5"/>
        <v>25</v>
      </c>
      <c r="F62" s="72">
        <f t="shared" si="6"/>
        <v>-1279.1496563754006</v>
      </c>
      <c r="G62" s="72"/>
      <c r="H62" s="34">
        <f t="shared" si="7"/>
        <v>15479.147847205641</v>
      </c>
      <c r="I62" s="35">
        <f t="shared" si="1"/>
        <v>-1279.1496563754006</v>
      </c>
      <c r="J62" s="35"/>
      <c r="K62" s="36"/>
      <c r="L62" s="71">
        <f t="shared" si="2"/>
        <v>-1237.6319785247042</v>
      </c>
      <c r="M62" s="21">
        <f t="shared" si="8"/>
        <v>528.15323784926045</v>
      </c>
      <c r="N62" s="22">
        <f t="shared" si="0"/>
        <v>528.15323784926045</v>
      </c>
      <c r="O62" s="22">
        <f t="shared" si="9"/>
        <v>1254.1496563754006</v>
      </c>
      <c r="P62" s="22"/>
    </row>
    <row r="63" spans="2:16" hidden="1" x14ac:dyDescent="0.25">
      <c r="B63" s="33"/>
      <c r="C63" s="68">
        <f t="shared" si="3"/>
        <v>24</v>
      </c>
      <c r="D63" s="35">
        <f t="shared" si="4"/>
        <v>116.0936088540423</v>
      </c>
      <c r="E63" s="68">
        <f t="shared" si="5"/>
        <v>25</v>
      </c>
      <c r="F63" s="72">
        <f t="shared" si="6"/>
        <v>-1279.1496563754006</v>
      </c>
      <c r="G63" s="72"/>
      <c r="H63" s="34">
        <f t="shared" si="7"/>
        <v>14341.091799684282</v>
      </c>
      <c r="I63" s="35">
        <f t="shared" si="1"/>
        <v>-1279.1496563754006</v>
      </c>
      <c r="J63" s="35"/>
      <c r="K63" s="36"/>
      <c r="L63" s="71">
        <f t="shared" si="2"/>
        <v>-1240.4556565443484</v>
      </c>
      <c r="M63" s="21">
        <f t="shared" si="8"/>
        <v>492.23276334483569</v>
      </c>
      <c r="N63" s="22">
        <f t="shared" si="0"/>
        <v>492.23276334483569</v>
      </c>
      <c r="O63" s="22">
        <f t="shared" si="9"/>
        <v>1254.1496563754006</v>
      </c>
      <c r="P63" s="22"/>
    </row>
    <row r="64" spans="2:16" hidden="1" x14ac:dyDescent="0.25">
      <c r="B64" s="33"/>
      <c r="C64" s="68">
        <f t="shared" si="3"/>
        <v>25</v>
      </c>
      <c r="D64" s="35">
        <f t="shared" si="4"/>
        <v>107.55818849763212</v>
      </c>
      <c r="E64" s="68">
        <f t="shared" si="5"/>
        <v>25</v>
      </c>
      <c r="F64" s="72">
        <f t="shared" si="6"/>
        <v>-1279.1496563754006</v>
      </c>
      <c r="G64" s="72"/>
      <c r="H64" s="34">
        <f t="shared" si="7"/>
        <v>13194.500331806514</v>
      </c>
      <c r="I64" s="35">
        <f t="shared" si="1"/>
        <v>-1279.1496563754006</v>
      </c>
      <c r="J64" s="35"/>
      <c r="K64" s="36"/>
      <c r="L64" s="71">
        <f t="shared" si="2"/>
        <v>-1243.3005121491399</v>
      </c>
      <c r="M64" s="21">
        <f t="shared" si="8"/>
        <v>456.04288528162778</v>
      </c>
      <c r="N64" s="22">
        <f t="shared" si="0"/>
        <v>456.04288528162778</v>
      </c>
      <c r="O64" s="22">
        <f t="shared" si="9"/>
        <v>1254.1496563754006</v>
      </c>
      <c r="P64" s="22"/>
    </row>
    <row r="65" spans="2:16" hidden="1" x14ac:dyDescent="0.25">
      <c r="B65" s="33"/>
      <c r="C65" s="68">
        <f t="shared" si="3"/>
        <v>26</v>
      </c>
      <c r="D65" s="35">
        <f t="shared" si="4"/>
        <v>98.958752488548853</v>
      </c>
      <c r="E65" s="68">
        <f t="shared" si="5"/>
        <v>25</v>
      </c>
      <c r="F65" s="72">
        <f t="shared" si="6"/>
        <v>-1279.1496563754006</v>
      </c>
      <c r="G65" s="72"/>
      <c r="H65" s="34">
        <f t="shared" si="7"/>
        <v>12039.309427919663</v>
      </c>
      <c r="I65" s="35">
        <f t="shared" si="1"/>
        <v>-1279.1496563754006</v>
      </c>
      <c r="J65" s="35"/>
      <c r="K65" s="36"/>
      <c r="L65" s="71">
        <f t="shared" si="2"/>
        <v>-1246.1667041709673</v>
      </c>
      <c r="M65" s="21">
        <f t="shared" si="8"/>
        <v>419.58158313294581</v>
      </c>
      <c r="N65" s="22">
        <f t="shared" si="0"/>
        <v>419.58158313294581</v>
      </c>
      <c r="O65" s="22">
        <f t="shared" si="9"/>
        <v>1254.1496563754006</v>
      </c>
      <c r="P65" s="22"/>
    </row>
    <row r="66" spans="2:16" hidden="1" x14ac:dyDescent="0.25">
      <c r="B66" s="33"/>
      <c r="C66" s="68">
        <f t="shared" si="3"/>
        <v>27</v>
      </c>
      <c r="D66" s="35">
        <f t="shared" si="4"/>
        <v>90.29482070939747</v>
      </c>
      <c r="E66" s="68">
        <f t="shared" si="5"/>
        <v>25</v>
      </c>
      <c r="F66" s="72">
        <f t="shared" si="6"/>
        <v>-1279.1496563754006</v>
      </c>
      <c r="G66" s="72"/>
      <c r="H66" s="34">
        <f t="shared" si="7"/>
        <v>10875.45459225366</v>
      </c>
      <c r="I66" s="35">
        <f t="shared" si="1"/>
        <v>-1279.1496563754006</v>
      </c>
      <c r="J66" s="35"/>
      <c r="K66" s="36"/>
      <c r="L66" s="71">
        <f t="shared" si="2"/>
        <v>-1249.0543926329583</v>
      </c>
      <c r="M66" s="21">
        <f t="shared" si="8"/>
        <v>382.8468212181487</v>
      </c>
      <c r="N66" s="22">
        <f t="shared" si="0"/>
        <v>382.8468212181487</v>
      </c>
      <c r="O66" s="22">
        <f t="shared" si="9"/>
        <v>1254.1496563754006</v>
      </c>
      <c r="P66" s="22"/>
    </row>
    <row r="67" spans="2:16" hidden="1" x14ac:dyDescent="0.25">
      <c r="B67" s="33"/>
      <c r="C67" s="68">
        <f t="shared" si="3"/>
        <v>28</v>
      </c>
      <c r="D67" s="35">
        <f t="shared" si="4"/>
        <v>81.565909441902448</v>
      </c>
      <c r="E67" s="68">
        <f t="shared" si="5"/>
        <v>25</v>
      </c>
      <c r="F67" s="72">
        <f t="shared" si="6"/>
        <v>-1279.1496563754006</v>
      </c>
      <c r="G67" s="72"/>
      <c r="H67" s="34">
        <f t="shared" si="7"/>
        <v>9702.8708453201616</v>
      </c>
      <c r="I67" s="35">
        <f t="shared" si="1"/>
        <v>-1279.1496563754006</v>
      </c>
      <c r="J67" s="35"/>
      <c r="K67" s="36"/>
      <c r="L67" s="71">
        <f t="shared" si="2"/>
        <v>-1251.9637387584146</v>
      </c>
      <c r="M67" s="21">
        <f t="shared" si="8"/>
        <v>345.83654858899064</v>
      </c>
      <c r="N67" s="22">
        <f t="shared" si="0"/>
        <v>345.83654858899064</v>
      </c>
      <c r="O67" s="22">
        <f t="shared" si="9"/>
        <v>1254.1496563754006</v>
      </c>
      <c r="P67" s="22"/>
    </row>
    <row r="68" spans="2:16" hidden="1" x14ac:dyDescent="0.25">
      <c r="B68" s="33"/>
      <c r="C68" s="68">
        <f t="shared" si="3"/>
        <v>29</v>
      </c>
      <c r="D68" s="35">
        <f t="shared" si="4"/>
        <v>72.771531339901216</v>
      </c>
      <c r="E68" s="68">
        <f t="shared" si="5"/>
        <v>25</v>
      </c>
      <c r="F68" s="72">
        <f t="shared" si="6"/>
        <v>-1279.1496563754006</v>
      </c>
      <c r="G68" s="72"/>
      <c r="H68" s="34">
        <f t="shared" si="7"/>
        <v>8521.4927202846629</v>
      </c>
      <c r="I68" s="35">
        <f t="shared" si="1"/>
        <v>-1279.1496563754006</v>
      </c>
      <c r="J68" s="35"/>
      <c r="K68" s="36"/>
      <c r="L68" s="71">
        <f t="shared" si="2"/>
        <v>-1254.8949049798116</v>
      </c>
      <c r="M68" s="21">
        <f t="shared" si="8"/>
        <v>308.54869891511385</v>
      </c>
      <c r="N68" s="22">
        <f t="shared" si="0"/>
        <v>308.54869891511385</v>
      </c>
      <c r="O68" s="22">
        <f t="shared" si="9"/>
        <v>1254.1496563754006</v>
      </c>
      <c r="P68" s="22"/>
    </row>
    <row r="69" spans="2:16" hidden="1" x14ac:dyDescent="0.25">
      <c r="B69" s="33"/>
      <c r="C69" s="68">
        <f t="shared" si="3"/>
        <v>30</v>
      </c>
      <c r="D69" s="35">
        <f t="shared" si="4"/>
        <v>63.911195402134972</v>
      </c>
      <c r="E69" s="68">
        <f t="shared" si="5"/>
        <v>25</v>
      </c>
      <c r="F69" s="72">
        <f t="shared" si="6"/>
        <v>-1279.1496563754006</v>
      </c>
      <c r="G69" s="72"/>
      <c r="H69" s="34">
        <f t="shared" si="7"/>
        <v>7331.2542593113976</v>
      </c>
      <c r="I69" s="35">
        <f t="shared" si="1"/>
        <v>-1279.1496563754006</v>
      </c>
      <c r="J69" s="35"/>
      <c r="K69" s="36"/>
      <c r="L69" s="71">
        <f t="shared" si="2"/>
        <v>-1257.8480549478691</v>
      </c>
      <c r="M69" s="21">
        <f t="shared" si="8"/>
        <v>270.98119036868297</v>
      </c>
      <c r="N69" s="22">
        <f t="shared" si="0"/>
        <v>270.98119036868297</v>
      </c>
      <c r="O69" s="22">
        <f t="shared" si="9"/>
        <v>1254.1496563754006</v>
      </c>
      <c r="P69" s="22"/>
    </row>
    <row r="70" spans="2:16" hidden="1" x14ac:dyDescent="0.25">
      <c r="B70" s="33"/>
      <c r="C70" s="68">
        <f t="shared" si="3"/>
        <v>31</v>
      </c>
      <c r="D70" s="35">
        <f t="shared" si="4"/>
        <v>54.984406944835477</v>
      </c>
      <c r="E70" s="68">
        <f t="shared" si="5"/>
        <v>25</v>
      </c>
      <c r="F70" s="72">
        <f t="shared" si="6"/>
        <v>-1279.1496563754006</v>
      </c>
      <c r="G70" s="72"/>
      <c r="H70" s="34">
        <f t="shared" si="7"/>
        <v>6132.0890098808322</v>
      </c>
      <c r="I70" s="35">
        <f t="shared" si="1"/>
        <v>-1279.1496563754006</v>
      </c>
      <c r="J70" s="35"/>
      <c r="K70" s="36"/>
      <c r="L70" s="71">
        <f t="shared" si="2"/>
        <v>-1260.8233535406869</v>
      </c>
      <c r="M70" s="21">
        <f t="shared" si="8"/>
        <v>233.13192550815393</v>
      </c>
      <c r="N70" s="22">
        <f t="shared" si="0"/>
        <v>233.13192550815393</v>
      </c>
      <c r="O70" s="22">
        <f t="shared" si="9"/>
        <v>1254.1496563754006</v>
      </c>
      <c r="P70" s="22"/>
    </row>
    <row r="71" spans="2:16" hidden="1" x14ac:dyDescent="0.25">
      <c r="B71" s="33"/>
      <c r="C71" s="68">
        <f t="shared" si="3"/>
        <v>32</v>
      </c>
      <c r="D71" s="35">
        <f t="shared" si="4"/>
        <v>45.99066757410624</v>
      </c>
      <c r="E71" s="68">
        <f t="shared" si="5"/>
        <v>25</v>
      </c>
      <c r="F71" s="72">
        <f t="shared" si="6"/>
        <v>-1279.1496563754006</v>
      </c>
      <c r="G71" s="72"/>
      <c r="H71" s="34">
        <f t="shared" si="7"/>
        <v>4923.9300210795382</v>
      </c>
      <c r="I71" s="35">
        <f t="shared" si="1"/>
        <v>-1279.1496563754006</v>
      </c>
      <c r="J71" s="35"/>
      <c r="K71" s="36"/>
      <c r="L71" s="71">
        <f t="shared" si="2"/>
        <v>-1263.820966872951</v>
      </c>
      <c r="M71" s="21">
        <f t="shared" si="8"/>
        <v>194.99879116117086</v>
      </c>
      <c r="N71" s="22">
        <f t="shared" si="0"/>
        <v>194.99879116117086</v>
      </c>
      <c r="O71" s="22">
        <f t="shared" si="9"/>
        <v>1254.1496563754006</v>
      </c>
      <c r="P71" s="22"/>
    </row>
    <row r="72" spans="2:16" hidden="1" x14ac:dyDescent="0.25">
      <c r="B72" s="33"/>
      <c r="C72" s="68">
        <f t="shared" si="3"/>
        <v>33</v>
      </c>
      <c r="D72" s="35">
        <f t="shared" si="4"/>
        <v>36.929475158096537</v>
      </c>
      <c r="E72" s="68">
        <f t="shared" si="5"/>
        <v>25</v>
      </c>
      <c r="F72" s="72">
        <f t="shared" si="6"/>
        <v>-1279.1496563754006</v>
      </c>
      <c r="G72" s="72"/>
      <c r="H72" s="34">
        <f t="shared" si="7"/>
        <v>3706.7098398622338</v>
      </c>
      <c r="I72" s="35">
        <f t="shared" si="1"/>
        <v>-1279.1496563754006</v>
      </c>
      <c r="J72" s="35"/>
      <c r="K72" s="36"/>
      <c r="L72" s="71">
        <f t="shared" si="2"/>
        <v>-1266.8410623052071</v>
      </c>
      <c r="M72" s="21">
        <f t="shared" si="8"/>
        <v>156.5796583065854</v>
      </c>
      <c r="N72" s="22">
        <f t="shared" si="0"/>
        <v>156.5796583065854</v>
      </c>
      <c r="O72" s="22">
        <f t="shared" si="9"/>
        <v>1254.1496563754006</v>
      </c>
      <c r="P72" s="22"/>
    </row>
    <row r="73" spans="2:16" hidden="1" x14ac:dyDescent="0.25">
      <c r="B73" s="33"/>
      <c r="C73" s="68">
        <f t="shared" si="3"/>
        <v>34</v>
      </c>
      <c r="D73" s="35">
        <f t="shared" si="4"/>
        <v>27.800323798966751</v>
      </c>
      <c r="E73" s="68">
        <f t="shared" si="5"/>
        <v>25</v>
      </c>
      <c r="F73" s="72">
        <f t="shared" si="6"/>
        <v>-1279.1496563754006</v>
      </c>
      <c r="G73" s="72"/>
      <c r="H73" s="34">
        <f t="shared" si="7"/>
        <v>2480.3605072857999</v>
      </c>
      <c r="I73" s="35">
        <f t="shared" si="1"/>
        <v>-1279.1496563754006</v>
      </c>
      <c r="J73" s="35"/>
      <c r="K73" s="36"/>
      <c r="L73" s="71">
        <f t="shared" si="2"/>
        <v>-1269.8838084532049</v>
      </c>
      <c r="M73" s="21">
        <f t="shared" si="8"/>
        <v>117.87238195559058</v>
      </c>
      <c r="N73" s="22">
        <f t="shared" si="0"/>
        <v>117.87238195559058</v>
      </c>
      <c r="O73" s="22">
        <f t="shared" si="9"/>
        <v>1254.1496563754006</v>
      </c>
      <c r="P73" s="22"/>
    </row>
    <row r="74" spans="2:16" hidden="1" x14ac:dyDescent="0.25">
      <c r="B74" s="33"/>
      <c r="C74" s="68">
        <f t="shared" si="3"/>
        <v>35</v>
      </c>
      <c r="D74" s="35">
        <f t="shared" si="4"/>
        <v>18.6027038046435</v>
      </c>
      <c r="E74" s="68">
        <f t="shared" si="5"/>
        <v>25</v>
      </c>
      <c r="F74" s="72">
        <f t="shared" si="6"/>
        <v>-1279.1496563754006</v>
      </c>
      <c r="G74" s="72"/>
      <c r="H74" s="34">
        <f t="shared" si="7"/>
        <v>1244.8135547150428</v>
      </c>
      <c r="I74" s="35">
        <f t="shared" si="1"/>
        <v>-1279.1496563754006</v>
      </c>
      <c r="J74" s="35"/>
      <c r="K74" s="36"/>
      <c r="L74" s="71">
        <f t="shared" si="2"/>
        <v>-1272.949375197313</v>
      </c>
      <c r="M74" s="21">
        <f t="shared" si="8"/>
        <v>78.874801031963301</v>
      </c>
      <c r="N74" s="22">
        <f t="shared" si="0"/>
        <v>78.874801031963301</v>
      </c>
      <c r="O74" s="22">
        <f t="shared" si="9"/>
        <v>1254.1496563754006</v>
      </c>
      <c r="P74" s="22"/>
    </row>
    <row r="75" spans="2:16" hidden="1" x14ac:dyDescent="0.25">
      <c r="B75" s="33"/>
      <c r="C75" s="68">
        <f t="shared" si="3"/>
        <v>36</v>
      </c>
      <c r="D75" s="35">
        <f t="shared" si="4"/>
        <v>9.3361016603628197</v>
      </c>
      <c r="E75" s="68">
        <f t="shared" si="5"/>
        <v>25</v>
      </c>
      <c r="F75" s="72">
        <f t="shared" si="6"/>
        <v>-1279.1496563754056</v>
      </c>
      <c r="G75" s="72"/>
      <c r="H75" s="34">
        <f t="shared" si="7"/>
        <v>0</v>
      </c>
      <c r="I75" s="35">
        <f t="shared" si="1"/>
        <v>-1279.1496563754056</v>
      </c>
      <c r="J75" s="35"/>
      <c r="K75" s="36"/>
      <c r="L75" s="71">
        <f t="shared" si="2"/>
        <v>-1276.0379336920066</v>
      </c>
      <c r="M75" s="21">
        <f t="shared" si="8"/>
        <v>39.584738251408808</v>
      </c>
      <c r="N75" s="22">
        <f t="shared" si="0"/>
        <v>39.584738251408808</v>
      </c>
      <c r="O75" s="22">
        <f t="shared" si="9"/>
        <v>1254.1496563754006</v>
      </c>
      <c r="P75" s="22"/>
    </row>
    <row r="76" spans="2:16" hidden="1" x14ac:dyDescent="0.25">
      <c r="B76" s="33"/>
      <c r="C76" s="68" t="str">
        <f t="shared" si="3"/>
        <v xml:space="preserve"> </v>
      </c>
      <c r="D76" s="35">
        <f t="shared" si="4"/>
        <v>0</v>
      </c>
      <c r="E76" s="68">
        <f t="shared" si="5"/>
        <v>0</v>
      </c>
      <c r="F76" s="72">
        <f t="shared" si="6"/>
        <v>0</v>
      </c>
      <c r="G76" s="72"/>
      <c r="H76" s="34">
        <f t="shared" si="7"/>
        <v>0</v>
      </c>
      <c r="I76" s="35">
        <f t="shared" si="1"/>
        <v>0</v>
      </c>
      <c r="J76" s="35"/>
      <c r="K76" s="36"/>
      <c r="L76" s="71">
        <f t="shared" si="2"/>
        <v>0</v>
      </c>
      <c r="M76" s="21">
        <f t="shared" si="8"/>
        <v>0</v>
      </c>
      <c r="N76" s="22">
        <f t="shared" si="0"/>
        <v>0</v>
      </c>
      <c r="O76" s="22">
        <f t="shared" si="9"/>
        <v>1254.1496563754006</v>
      </c>
      <c r="P76" s="22"/>
    </row>
    <row r="77" spans="2:16" hidden="1" x14ac:dyDescent="0.25">
      <c r="B77" s="33"/>
      <c r="C77" s="68" t="str">
        <f t="shared" si="3"/>
        <v xml:space="preserve"> </v>
      </c>
      <c r="D77" s="35">
        <f t="shared" si="4"/>
        <v>0</v>
      </c>
      <c r="E77" s="68">
        <f t="shared" si="5"/>
        <v>0</v>
      </c>
      <c r="F77" s="72">
        <f t="shared" si="6"/>
        <v>0</v>
      </c>
      <c r="G77" s="72"/>
      <c r="H77" s="34">
        <f t="shared" si="7"/>
        <v>0</v>
      </c>
      <c r="I77" s="35">
        <f t="shared" si="1"/>
        <v>0</v>
      </c>
      <c r="J77" s="35"/>
      <c r="K77" s="36"/>
      <c r="L77" s="71">
        <f t="shared" si="2"/>
        <v>0</v>
      </c>
      <c r="M77" s="21">
        <f t="shared" si="8"/>
        <v>0</v>
      </c>
      <c r="N77" s="22">
        <f t="shared" si="0"/>
        <v>0</v>
      </c>
      <c r="O77" s="22">
        <f t="shared" si="9"/>
        <v>1254.1496563754006</v>
      </c>
      <c r="P77" s="22"/>
    </row>
    <row r="78" spans="2:16" hidden="1" x14ac:dyDescent="0.25">
      <c r="B78" s="33"/>
      <c r="C78" s="68" t="str">
        <f t="shared" si="3"/>
        <v xml:space="preserve"> </v>
      </c>
      <c r="D78" s="35">
        <f t="shared" si="4"/>
        <v>0</v>
      </c>
      <c r="E78" s="68">
        <f t="shared" si="5"/>
        <v>0</v>
      </c>
      <c r="F78" s="72">
        <f t="shared" si="6"/>
        <v>0</v>
      </c>
      <c r="G78" s="72"/>
      <c r="H78" s="34">
        <f t="shared" si="7"/>
        <v>0</v>
      </c>
      <c r="I78" s="35">
        <f t="shared" si="1"/>
        <v>0</v>
      </c>
      <c r="J78" s="35"/>
      <c r="K78" s="36"/>
      <c r="L78" s="71">
        <f t="shared" si="2"/>
        <v>0</v>
      </c>
      <c r="M78" s="21">
        <f t="shared" si="8"/>
        <v>0</v>
      </c>
      <c r="N78" s="22">
        <f t="shared" si="0"/>
        <v>0</v>
      </c>
      <c r="O78" s="22">
        <f t="shared" si="9"/>
        <v>1254.1496563754006</v>
      </c>
      <c r="P78" s="22"/>
    </row>
    <row r="79" spans="2:16" hidden="1" x14ac:dyDescent="0.25">
      <c r="B79" s="33"/>
      <c r="C79" s="68" t="str">
        <f t="shared" si="3"/>
        <v xml:space="preserve"> </v>
      </c>
      <c r="D79" s="35">
        <f t="shared" si="4"/>
        <v>0</v>
      </c>
      <c r="E79" s="68">
        <f t="shared" si="5"/>
        <v>0</v>
      </c>
      <c r="F79" s="72">
        <f t="shared" si="6"/>
        <v>0</v>
      </c>
      <c r="G79" s="72"/>
      <c r="H79" s="34">
        <f t="shared" si="7"/>
        <v>0</v>
      </c>
      <c r="I79" s="35">
        <f t="shared" si="1"/>
        <v>0</v>
      </c>
      <c r="J79" s="35"/>
      <c r="K79" s="36"/>
      <c r="L79" s="71">
        <f t="shared" si="2"/>
        <v>0</v>
      </c>
      <c r="M79" s="21">
        <f t="shared" si="8"/>
        <v>0</v>
      </c>
      <c r="N79" s="22">
        <f t="shared" si="0"/>
        <v>0</v>
      </c>
      <c r="O79" s="22">
        <f t="shared" si="9"/>
        <v>1254.1496563754006</v>
      </c>
      <c r="P79" s="22"/>
    </row>
    <row r="80" spans="2:16" hidden="1" x14ac:dyDescent="0.25">
      <c r="B80" s="33"/>
      <c r="C80" s="68" t="str">
        <f t="shared" si="3"/>
        <v xml:space="preserve"> </v>
      </c>
      <c r="D80" s="35">
        <f t="shared" si="4"/>
        <v>0</v>
      </c>
      <c r="E80" s="68">
        <f t="shared" si="5"/>
        <v>0</v>
      </c>
      <c r="F80" s="72">
        <f t="shared" si="6"/>
        <v>0</v>
      </c>
      <c r="G80" s="72"/>
      <c r="H80" s="34">
        <f t="shared" si="7"/>
        <v>0</v>
      </c>
      <c r="I80" s="35">
        <f t="shared" si="1"/>
        <v>0</v>
      </c>
      <c r="J80" s="35"/>
      <c r="K80" s="36"/>
      <c r="L80" s="71">
        <f t="shared" si="2"/>
        <v>0</v>
      </c>
      <c r="M80" s="21">
        <f t="shared" si="8"/>
        <v>0</v>
      </c>
      <c r="N80" s="22">
        <f t="shared" si="0"/>
        <v>0</v>
      </c>
      <c r="O80" s="22">
        <f t="shared" si="9"/>
        <v>1254.1496563754006</v>
      </c>
      <c r="P80" s="22"/>
    </row>
    <row r="81" spans="2:16" hidden="1" x14ac:dyDescent="0.25">
      <c r="B81" s="33"/>
      <c r="C81" s="68" t="str">
        <f t="shared" si="3"/>
        <v xml:space="preserve"> </v>
      </c>
      <c r="D81" s="35">
        <f t="shared" si="4"/>
        <v>0</v>
      </c>
      <c r="E81" s="68">
        <f t="shared" si="5"/>
        <v>0</v>
      </c>
      <c r="F81" s="72">
        <f t="shared" si="6"/>
        <v>0</v>
      </c>
      <c r="G81" s="72"/>
      <c r="H81" s="34">
        <f t="shared" si="7"/>
        <v>0</v>
      </c>
      <c r="I81" s="35">
        <f t="shared" si="1"/>
        <v>0</v>
      </c>
      <c r="J81" s="35"/>
      <c r="K81" s="36"/>
      <c r="L81" s="71">
        <f t="shared" si="2"/>
        <v>0</v>
      </c>
      <c r="M81" s="21">
        <f t="shared" si="8"/>
        <v>0</v>
      </c>
      <c r="N81" s="22">
        <f t="shared" si="0"/>
        <v>0</v>
      </c>
      <c r="O81" s="22">
        <f t="shared" si="9"/>
        <v>1254.1496563754006</v>
      </c>
      <c r="P81" s="22"/>
    </row>
    <row r="82" spans="2:16" hidden="1" x14ac:dyDescent="0.25">
      <c r="B82" s="33"/>
      <c r="C82" s="68" t="str">
        <f t="shared" si="3"/>
        <v xml:space="preserve"> </v>
      </c>
      <c r="D82" s="35">
        <f t="shared" si="4"/>
        <v>0</v>
      </c>
      <c r="E82" s="68">
        <f t="shared" si="5"/>
        <v>0</v>
      </c>
      <c r="F82" s="72">
        <f t="shared" si="6"/>
        <v>0</v>
      </c>
      <c r="G82" s="72"/>
      <c r="H82" s="34">
        <f t="shared" si="7"/>
        <v>0</v>
      </c>
      <c r="I82" s="35">
        <f t="shared" si="1"/>
        <v>0</v>
      </c>
      <c r="J82" s="35"/>
      <c r="K82" s="36"/>
      <c r="L82" s="71">
        <f t="shared" si="2"/>
        <v>0</v>
      </c>
      <c r="M82" s="21">
        <f t="shared" si="8"/>
        <v>0</v>
      </c>
      <c r="N82" s="22">
        <f t="shared" si="0"/>
        <v>0</v>
      </c>
      <c r="O82" s="22">
        <f t="shared" si="9"/>
        <v>1254.1496563754006</v>
      </c>
      <c r="P82" s="22"/>
    </row>
    <row r="83" spans="2:16" hidden="1" x14ac:dyDescent="0.25">
      <c r="B83" s="33"/>
      <c r="C83" s="68" t="str">
        <f t="shared" si="3"/>
        <v xml:space="preserve"> </v>
      </c>
      <c r="D83" s="35">
        <f t="shared" si="4"/>
        <v>0</v>
      </c>
      <c r="E83" s="68">
        <f t="shared" si="5"/>
        <v>0</v>
      </c>
      <c r="F83" s="72">
        <f t="shared" si="6"/>
        <v>0</v>
      </c>
      <c r="G83" s="72"/>
      <c r="H83" s="34">
        <f t="shared" si="7"/>
        <v>0</v>
      </c>
      <c r="I83" s="35">
        <f t="shared" si="1"/>
        <v>0</v>
      </c>
      <c r="J83" s="35"/>
      <c r="K83" s="36"/>
      <c r="L83" s="71">
        <f t="shared" si="2"/>
        <v>0</v>
      </c>
      <c r="M83" s="21">
        <f t="shared" si="8"/>
        <v>0</v>
      </c>
      <c r="N83" s="22">
        <f t="shared" si="0"/>
        <v>0</v>
      </c>
      <c r="O83" s="22">
        <f t="shared" si="9"/>
        <v>1254.1496563754006</v>
      </c>
      <c r="P83" s="22"/>
    </row>
    <row r="84" spans="2:16" hidden="1" x14ac:dyDescent="0.25">
      <c r="B84" s="33"/>
      <c r="C84" s="68" t="str">
        <f t="shared" si="3"/>
        <v xml:space="preserve"> </v>
      </c>
      <c r="D84" s="35">
        <f t="shared" si="4"/>
        <v>0</v>
      </c>
      <c r="E84" s="68">
        <f t="shared" si="5"/>
        <v>0</v>
      </c>
      <c r="F84" s="72">
        <f t="shared" si="6"/>
        <v>0</v>
      </c>
      <c r="G84" s="72"/>
      <c r="H84" s="34">
        <f t="shared" si="7"/>
        <v>0</v>
      </c>
      <c r="I84" s="35">
        <f t="shared" si="1"/>
        <v>0</v>
      </c>
      <c r="J84" s="35"/>
      <c r="K84" s="36"/>
      <c r="L84" s="71">
        <f t="shared" si="2"/>
        <v>0</v>
      </c>
      <c r="M84" s="21">
        <f t="shared" si="8"/>
        <v>0</v>
      </c>
      <c r="N84" s="22">
        <f t="shared" si="0"/>
        <v>0</v>
      </c>
      <c r="O84" s="22">
        <f t="shared" si="9"/>
        <v>1254.1496563754006</v>
      </c>
      <c r="P84" s="22"/>
    </row>
    <row r="85" spans="2:16" hidden="1" x14ac:dyDescent="0.25">
      <c r="B85" s="33"/>
      <c r="C85" s="68" t="str">
        <f t="shared" si="3"/>
        <v xml:space="preserve"> </v>
      </c>
      <c r="D85" s="35">
        <f t="shared" si="4"/>
        <v>0</v>
      </c>
      <c r="E85" s="68">
        <f t="shared" si="5"/>
        <v>0</v>
      </c>
      <c r="F85" s="72">
        <f t="shared" si="6"/>
        <v>0</v>
      </c>
      <c r="G85" s="72"/>
      <c r="H85" s="34">
        <f t="shared" si="7"/>
        <v>0</v>
      </c>
      <c r="I85" s="35">
        <f t="shared" si="1"/>
        <v>0</v>
      </c>
      <c r="J85" s="35"/>
      <c r="K85" s="36"/>
      <c r="L85" s="71">
        <f t="shared" si="2"/>
        <v>0</v>
      </c>
      <c r="M85" s="21">
        <f t="shared" si="8"/>
        <v>0</v>
      </c>
      <c r="N85" s="22">
        <f t="shared" si="0"/>
        <v>0</v>
      </c>
      <c r="O85" s="22">
        <f t="shared" si="9"/>
        <v>1254.1496563754006</v>
      </c>
      <c r="P85" s="22"/>
    </row>
    <row r="86" spans="2:16" hidden="1" x14ac:dyDescent="0.25">
      <c r="B86" s="33"/>
      <c r="C86" s="68" t="str">
        <f t="shared" si="3"/>
        <v xml:space="preserve"> </v>
      </c>
      <c r="D86" s="35">
        <f t="shared" si="4"/>
        <v>0</v>
      </c>
      <c r="E86" s="68">
        <f t="shared" si="5"/>
        <v>0</v>
      </c>
      <c r="F86" s="72">
        <f t="shared" si="6"/>
        <v>0</v>
      </c>
      <c r="G86" s="72"/>
      <c r="H86" s="34">
        <f t="shared" si="7"/>
        <v>0</v>
      </c>
      <c r="I86" s="35">
        <f t="shared" si="1"/>
        <v>0</v>
      </c>
      <c r="J86" s="35"/>
      <c r="K86" s="36"/>
      <c r="L86" s="71">
        <f t="shared" si="2"/>
        <v>0</v>
      </c>
      <c r="M86" s="21">
        <f t="shared" si="8"/>
        <v>0</v>
      </c>
      <c r="N86" s="22">
        <f t="shared" si="0"/>
        <v>0</v>
      </c>
      <c r="O86" s="22">
        <f t="shared" si="9"/>
        <v>1254.1496563754006</v>
      </c>
      <c r="P86" s="22"/>
    </row>
    <row r="87" spans="2:16" hidden="1" x14ac:dyDescent="0.25">
      <c r="B87" s="33"/>
      <c r="C87" s="68" t="str">
        <f t="shared" si="3"/>
        <v xml:space="preserve"> </v>
      </c>
      <c r="D87" s="35">
        <f t="shared" si="4"/>
        <v>0</v>
      </c>
      <c r="E87" s="68">
        <f t="shared" si="5"/>
        <v>0</v>
      </c>
      <c r="F87" s="72">
        <f t="shared" si="6"/>
        <v>0</v>
      </c>
      <c r="G87" s="72"/>
      <c r="H87" s="34">
        <f t="shared" si="7"/>
        <v>0</v>
      </c>
      <c r="I87" s="35">
        <f t="shared" si="1"/>
        <v>0</v>
      </c>
      <c r="J87" s="35"/>
      <c r="K87" s="36"/>
      <c r="L87" s="71">
        <f t="shared" si="2"/>
        <v>0</v>
      </c>
      <c r="M87" s="21">
        <f t="shared" si="8"/>
        <v>0</v>
      </c>
      <c r="N87" s="22">
        <f t="shared" si="0"/>
        <v>0</v>
      </c>
      <c r="O87" s="22">
        <f t="shared" si="9"/>
        <v>1254.1496563754006</v>
      </c>
      <c r="P87" s="22"/>
    </row>
    <row r="88" spans="2:16" hidden="1" x14ac:dyDescent="0.25">
      <c r="B88" s="33"/>
      <c r="C88" s="68" t="str">
        <f t="shared" si="3"/>
        <v xml:space="preserve"> </v>
      </c>
      <c r="D88" s="35">
        <f t="shared" si="4"/>
        <v>0</v>
      </c>
      <c r="E88" s="68">
        <f t="shared" si="5"/>
        <v>0</v>
      </c>
      <c r="F88" s="72">
        <f t="shared" si="6"/>
        <v>0</v>
      </c>
      <c r="G88" s="72"/>
      <c r="H88" s="34">
        <f t="shared" si="7"/>
        <v>0</v>
      </c>
      <c r="I88" s="35">
        <f t="shared" si="1"/>
        <v>0</v>
      </c>
      <c r="J88" s="35"/>
      <c r="K88" s="36"/>
      <c r="L88" s="71">
        <f t="shared" si="2"/>
        <v>0</v>
      </c>
      <c r="M88" s="21">
        <f t="shared" si="8"/>
        <v>0</v>
      </c>
      <c r="N88" s="22">
        <f t="shared" si="0"/>
        <v>0</v>
      </c>
      <c r="O88" s="22">
        <f t="shared" si="9"/>
        <v>1254.1496563754006</v>
      </c>
      <c r="P88" s="22"/>
    </row>
    <row r="89" spans="2:16" hidden="1" x14ac:dyDescent="0.25">
      <c r="B89" s="33"/>
      <c r="C89" s="68" t="str">
        <f t="shared" si="3"/>
        <v xml:space="preserve"> </v>
      </c>
      <c r="D89" s="35">
        <f t="shared" si="4"/>
        <v>0</v>
      </c>
      <c r="E89" s="68">
        <f t="shared" si="5"/>
        <v>0</v>
      </c>
      <c r="F89" s="72">
        <f t="shared" si="6"/>
        <v>0</v>
      </c>
      <c r="G89" s="72"/>
      <c r="H89" s="34">
        <f t="shared" si="7"/>
        <v>0</v>
      </c>
      <c r="I89" s="35">
        <f t="shared" si="1"/>
        <v>0</v>
      </c>
      <c r="J89" s="35"/>
      <c r="K89" s="36"/>
      <c r="L89" s="71">
        <f t="shared" si="2"/>
        <v>0</v>
      </c>
      <c r="M89" s="21">
        <f t="shared" si="8"/>
        <v>0</v>
      </c>
      <c r="N89" s="22">
        <f t="shared" si="0"/>
        <v>0</v>
      </c>
      <c r="O89" s="22">
        <f t="shared" si="9"/>
        <v>1254.1496563754006</v>
      </c>
      <c r="P89" s="22"/>
    </row>
    <row r="90" spans="2:16" hidden="1" x14ac:dyDescent="0.25">
      <c r="B90" s="33"/>
      <c r="C90" s="68" t="str">
        <f t="shared" si="3"/>
        <v xml:space="preserve"> </v>
      </c>
      <c r="D90" s="35">
        <f t="shared" si="4"/>
        <v>0</v>
      </c>
      <c r="E90" s="68">
        <f t="shared" si="5"/>
        <v>0</v>
      </c>
      <c r="F90" s="72">
        <f t="shared" si="6"/>
        <v>0</v>
      </c>
      <c r="G90" s="72"/>
      <c r="H90" s="34">
        <f t="shared" si="7"/>
        <v>0</v>
      </c>
      <c r="I90" s="35">
        <f t="shared" si="1"/>
        <v>0</v>
      </c>
      <c r="J90" s="35"/>
      <c r="K90" s="36"/>
      <c r="L90" s="71">
        <f t="shared" si="2"/>
        <v>0</v>
      </c>
      <c r="M90" s="21">
        <f t="shared" si="8"/>
        <v>0</v>
      </c>
      <c r="N90" s="22">
        <f t="shared" si="0"/>
        <v>0</v>
      </c>
      <c r="O90" s="22">
        <f t="shared" si="9"/>
        <v>1254.1496563754006</v>
      </c>
      <c r="P90" s="22"/>
    </row>
    <row r="91" spans="2:16" hidden="1" x14ac:dyDescent="0.25">
      <c r="B91" s="33"/>
      <c r="C91" s="68" t="str">
        <f t="shared" si="3"/>
        <v xml:space="preserve"> </v>
      </c>
      <c r="D91" s="35">
        <f t="shared" si="4"/>
        <v>0</v>
      </c>
      <c r="E91" s="68">
        <f t="shared" si="5"/>
        <v>0</v>
      </c>
      <c r="F91" s="72">
        <f t="shared" si="6"/>
        <v>0</v>
      </c>
      <c r="G91" s="72"/>
      <c r="H91" s="34">
        <f t="shared" si="7"/>
        <v>0</v>
      </c>
      <c r="I91" s="35">
        <f t="shared" si="1"/>
        <v>0</v>
      </c>
      <c r="J91" s="35"/>
      <c r="K91" s="36"/>
      <c r="L91" s="71">
        <f t="shared" si="2"/>
        <v>0</v>
      </c>
      <c r="M91" s="21">
        <f t="shared" si="8"/>
        <v>0</v>
      </c>
      <c r="N91" s="22">
        <f t="shared" si="0"/>
        <v>0</v>
      </c>
      <c r="O91" s="22">
        <f t="shared" si="9"/>
        <v>1254.1496563754006</v>
      </c>
      <c r="P91" s="22"/>
    </row>
    <row r="92" spans="2:16" hidden="1" x14ac:dyDescent="0.25">
      <c r="B92" s="33"/>
      <c r="C92" s="68" t="str">
        <f t="shared" si="3"/>
        <v xml:space="preserve"> </v>
      </c>
      <c r="D92" s="35">
        <f t="shared" si="4"/>
        <v>0</v>
      </c>
      <c r="E92" s="68">
        <f t="shared" si="5"/>
        <v>0</v>
      </c>
      <c r="F92" s="72">
        <f t="shared" si="6"/>
        <v>0</v>
      </c>
      <c r="G92" s="72"/>
      <c r="H92" s="34">
        <f t="shared" si="7"/>
        <v>0</v>
      </c>
      <c r="I92" s="35">
        <f t="shared" si="1"/>
        <v>0</v>
      </c>
      <c r="J92" s="35"/>
      <c r="K92" s="36"/>
      <c r="L92" s="71">
        <f t="shared" si="2"/>
        <v>0</v>
      </c>
      <c r="M92" s="21">
        <f t="shared" si="8"/>
        <v>0</v>
      </c>
      <c r="N92" s="22">
        <f t="shared" si="0"/>
        <v>0</v>
      </c>
      <c r="O92" s="22">
        <f t="shared" si="9"/>
        <v>1254.1496563754006</v>
      </c>
      <c r="P92" s="22"/>
    </row>
    <row r="93" spans="2:16" hidden="1" x14ac:dyDescent="0.25">
      <c r="B93" s="33"/>
      <c r="C93" s="68" t="str">
        <f t="shared" si="3"/>
        <v xml:space="preserve"> </v>
      </c>
      <c r="D93" s="35">
        <f t="shared" si="4"/>
        <v>0</v>
      </c>
      <c r="E93" s="68">
        <f t="shared" si="5"/>
        <v>0</v>
      </c>
      <c r="F93" s="72">
        <f t="shared" si="6"/>
        <v>0</v>
      </c>
      <c r="G93" s="72"/>
      <c r="H93" s="34">
        <f t="shared" si="7"/>
        <v>0</v>
      </c>
      <c r="I93" s="35">
        <f t="shared" si="1"/>
        <v>0</v>
      </c>
      <c r="J93" s="35"/>
      <c r="K93" s="36"/>
      <c r="L93" s="71">
        <f t="shared" si="2"/>
        <v>0</v>
      </c>
      <c r="M93" s="21">
        <f t="shared" si="8"/>
        <v>0</v>
      </c>
      <c r="N93" s="22">
        <f t="shared" si="0"/>
        <v>0</v>
      </c>
      <c r="O93" s="22">
        <f t="shared" si="9"/>
        <v>1254.1496563754006</v>
      </c>
      <c r="P93" s="22"/>
    </row>
    <row r="94" spans="2:16" hidden="1" x14ac:dyDescent="0.25">
      <c r="B94" s="33"/>
      <c r="C94" s="68" t="str">
        <f t="shared" si="3"/>
        <v xml:space="preserve"> </v>
      </c>
      <c r="D94" s="35">
        <f t="shared" si="4"/>
        <v>0</v>
      </c>
      <c r="E94" s="68">
        <f t="shared" si="5"/>
        <v>0</v>
      </c>
      <c r="F94" s="72">
        <f t="shared" si="6"/>
        <v>0</v>
      </c>
      <c r="G94" s="72"/>
      <c r="H94" s="34">
        <f t="shared" si="7"/>
        <v>0</v>
      </c>
      <c r="I94" s="35">
        <f t="shared" si="1"/>
        <v>0</v>
      </c>
      <c r="J94" s="35"/>
      <c r="K94" s="36"/>
      <c r="L94" s="71">
        <f t="shared" si="2"/>
        <v>0</v>
      </c>
      <c r="M94" s="21">
        <f t="shared" si="8"/>
        <v>0</v>
      </c>
      <c r="N94" s="22">
        <f t="shared" si="0"/>
        <v>0</v>
      </c>
      <c r="O94" s="22">
        <f t="shared" si="9"/>
        <v>1254.1496563754006</v>
      </c>
      <c r="P94" s="22"/>
    </row>
    <row r="95" spans="2:16" hidden="1" x14ac:dyDescent="0.25">
      <c r="B95" s="33"/>
      <c r="C95" s="68" t="str">
        <f t="shared" si="3"/>
        <v xml:space="preserve"> </v>
      </c>
      <c r="D95" s="35">
        <f t="shared" si="4"/>
        <v>0</v>
      </c>
      <c r="E95" s="68">
        <f t="shared" si="5"/>
        <v>0</v>
      </c>
      <c r="F95" s="72">
        <f t="shared" si="6"/>
        <v>0</v>
      </c>
      <c r="G95" s="72"/>
      <c r="H95" s="34">
        <f t="shared" si="7"/>
        <v>0</v>
      </c>
      <c r="I95" s="35">
        <f t="shared" si="1"/>
        <v>0</v>
      </c>
      <c r="J95" s="35"/>
      <c r="K95" s="36"/>
      <c r="L95" s="71">
        <f t="shared" si="2"/>
        <v>0</v>
      </c>
      <c r="M95" s="21">
        <f t="shared" si="8"/>
        <v>0</v>
      </c>
      <c r="N95" s="22">
        <f t="shared" si="0"/>
        <v>0</v>
      </c>
      <c r="O95" s="22">
        <f t="shared" si="9"/>
        <v>1254.1496563754006</v>
      </c>
      <c r="P95" s="22"/>
    </row>
    <row r="96" spans="2:16" hidden="1" x14ac:dyDescent="0.25">
      <c r="B96" s="33"/>
      <c r="C96" s="68" t="str">
        <f t="shared" si="3"/>
        <v xml:space="preserve"> </v>
      </c>
      <c r="D96" s="35">
        <f t="shared" si="4"/>
        <v>0</v>
      </c>
      <c r="E96" s="68">
        <f t="shared" si="5"/>
        <v>0</v>
      </c>
      <c r="F96" s="72">
        <f t="shared" si="6"/>
        <v>0</v>
      </c>
      <c r="G96" s="72"/>
      <c r="H96" s="34">
        <f t="shared" si="7"/>
        <v>0</v>
      </c>
      <c r="I96" s="35">
        <f t="shared" si="1"/>
        <v>0</v>
      </c>
      <c r="J96" s="35"/>
      <c r="K96" s="36"/>
      <c r="L96" s="71">
        <f t="shared" si="2"/>
        <v>0</v>
      </c>
      <c r="M96" s="21">
        <f t="shared" si="8"/>
        <v>0</v>
      </c>
      <c r="N96" s="22">
        <f t="shared" si="0"/>
        <v>0</v>
      </c>
      <c r="O96" s="22">
        <f t="shared" si="9"/>
        <v>1254.1496563754006</v>
      </c>
      <c r="P96" s="22"/>
    </row>
    <row r="97" spans="2:16" hidden="1" x14ac:dyDescent="0.25">
      <c r="B97" s="33"/>
      <c r="C97" s="68" t="str">
        <f t="shared" si="3"/>
        <v xml:space="preserve"> </v>
      </c>
      <c r="D97" s="35">
        <f t="shared" si="4"/>
        <v>0</v>
      </c>
      <c r="E97" s="68">
        <f t="shared" si="5"/>
        <v>0</v>
      </c>
      <c r="F97" s="72">
        <f t="shared" si="6"/>
        <v>0</v>
      </c>
      <c r="G97" s="72"/>
      <c r="H97" s="34">
        <f t="shared" si="7"/>
        <v>0</v>
      </c>
      <c r="I97" s="35">
        <f t="shared" si="1"/>
        <v>0</v>
      </c>
      <c r="J97" s="35"/>
      <c r="K97" s="36"/>
      <c r="L97" s="71">
        <f t="shared" si="2"/>
        <v>0</v>
      </c>
      <c r="M97" s="21">
        <f t="shared" si="8"/>
        <v>0</v>
      </c>
      <c r="N97" s="22">
        <f t="shared" si="0"/>
        <v>0</v>
      </c>
      <c r="O97" s="22">
        <f t="shared" si="9"/>
        <v>1254.1496563754006</v>
      </c>
      <c r="P97" s="22"/>
    </row>
    <row r="98" spans="2:16" hidden="1" x14ac:dyDescent="0.25">
      <c r="B98" s="33"/>
      <c r="C98" s="68" t="str">
        <f t="shared" si="3"/>
        <v xml:space="preserve"> </v>
      </c>
      <c r="D98" s="35">
        <f t="shared" si="4"/>
        <v>0</v>
      </c>
      <c r="E98" s="68">
        <f t="shared" si="5"/>
        <v>0</v>
      </c>
      <c r="F98" s="72">
        <f t="shared" si="6"/>
        <v>0</v>
      </c>
      <c r="G98" s="72"/>
      <c r="H98" s="34">
        <f t="shared" si="7"/>
        <v>0</v>
      </c>
      <c r="I98" s="35">
        <f t="shared" si="1"/>
        <v>0</v>
      </c>
      <c r="J98" s="35"/>
      <c r="K98" s="36"/>
      <c r="L98" s="71">
        <f t="shared" si="2"/>
        <v>0</v>
      </c>
      <c r="M98" s="21">
        <f t="shared" si="8"/>
        <v>0</v>
      </c>
      <c r="N98" s="22">
        <f t="shared" si="0"/>
        <v>0</v>
      </c>
      <c r="O98" s="22">
        <f t="shared" si="9"/>
        <v>1254.1496563754006</v>
      </c>
      <c r="P98" s="22"/>
    </row>
    <row r="99" spans="2:16" hidden="1" x14ac:dyDescent="0.25">
      <c r="B99" s="33"/>
      <c r="C99" s="68" t="str">
        <f t="shared" si="3"/>
        <v xml:space="preserve"> </v>
      </c>
      <c r="D99" s="35">
        <f t="shared" si="4"/>
        <v>0</v>
      </c>
      <c r="E99" s="68">
        <f t="shared" si="5"/>
        <v>0</v>
      </c>
      <c r="F99" s="72">
        <f t="shared" si="6"/>
        <v>0</v>
      </c>
      <c r="G99" s="72"/>
      <c r="H99" s="34">
        <f t="shared" si="7"/>
        <v>0</v>
      </c>
      <c r="I99" s="35">
        <f t="shared" si="1"/>
        <v>0</v>
      </c>
      <c r="J99" s="35"/>
      <c r="K99" s="36"/>
      <c r="L99" s="71">
        <f t="shared" si="2"/>
        <v>0</v>
      </c>
      <c r="M99" s="21">
        <f t="shared" si="8"/>
        <v>0</v>
      </c>
      <c r="N99" s="22">
        <f t="shared" si="0"/>
        <v>0</v>
      </c>
      <c r="O99" s="22">
        <f t="shared" si="9"/>
        <v>1254.1496563754006</v>
      </c>
      <c r="P99" s="22"/>
    </row>
    <row r="100" spans="2:16" hidden="1" x14ac:dyDescent="0.25">
      <c r="B100" s="33"/>
      <c r="C100" s="68" t="str">
        <f t="shared" si="3"/>
        <v xml:space="preserve"> </v>
      </c>
      <c r="D100" s="35">
        <f t="shared" si="4"/>
        <v>0</v>
      </c>
      <c r="E100" s="68">
        <f t="shared" si="5"/>
        <v>0</v>
      </c>
      <c r="F100" s="72">
        <f t="shared" si="6"/>
        <v>0</v>
      </c>
      <c r="G100" s="72"/>
      <c r="H100" s="34">
        <f t="shared" si="7"/>
        <v>0</v>
      </c>
      <c r="I100" s="35">
        <f t="shared" si="1"/>
        <v>0</v>
      </c>
      <c r="J100" s="35"/>
      <c r="K100" s="36"/>
      <c r="L100" s="71">
        <f t="shared" si="2"/>
        <v>0</v>
      </c>
      <c r="M100" s="21">
        <f t="shared" si="8"/>
        <v>0</v>
      </c>
      <c r="N100" s="22">
        <f t="shared" si="0"/>
        <v>0</v>
      </c>
      <c r="O100" s="22">
        <f t="shared" si="9"/>
        <v>1254.1496563754006</v>
      </c>
      <c r="P100" s="22"/>
    </row>
    <row r="101" spans="2:16" hidden="1" x14ac:dyDescent="0.25">
      <c r="B101" s="33"/>
      <c r="C101" s="68" t="str">
        <f t="shared" si="3"/>
        <v xml:space="preserve"> </v>
      </c>
      <c r="D101" s="35">
        <f t="shared" si="4"/>
        <v>0</v>
      </c>
      <c r="E101" s="68">
        <f t="shared" si="5"/>
        <v>0</v>
      </c>
      <c r="F101" s="72">
        <f t="shared" si="6"/>
        <v>0</v>
      </c>
      <c r="G101" s="72"/>
      <c r="H101" s="34">
        <f t="shared" si="7"/>
        <v>0</v>
      </c>
      <c r="I101" s="35">
        <f t="shared" si="1"/>
        <v>0</v>
      </c>
      <c r="J101" s="35"/>
      <c r="K101" s="36"/>
      <c r="L101" s="71">
        <f t="shared" si="2"/>
        <v>0</v>
      </c>
      <c r="M101" s="21">
        <f t="shared" si="8"/>
        <v>0</v>
      </c>
      <c r="N101" s="22">
        <f t="shared" si="0"/>
        <v>0</v>
      </c>
      <c r="O101" s="22">
        <f t="shared" si="9"/>
        <v>1254.1496563754006</v>
      </c>
      <c r="P101" s="22"/>
    </row>
    <row r="102" spans="2:16" hidden="1" x14ac:dyDescent="0.25">
      <c r="B102" s="33"/>
      <c r="C102" s="68" t="str">
        <f t="shared" si="3"/>
        <v xml:space="preserve"> </v>
      </c>
      <c r="D102" s="35">
        <f t="shared" si="4"/>
        <v>0</v>
      </c>
      <c r="E102" s="68">
        <f t="shared" si="5"/>
        <v>0</v>
      </c>
      <c r="F102" s="72">
        <f t="shared" si="6"/>
        <v>0</v>
      </c>
      <c r="G102" s="72"/>
      <c r="H102" s="34">
        <f t="shared" si="7"/>
        <v>0</v>
      </c>
      <c r="I102" s="35">
        <f t="shared" si="1"/>
        <v>0</v>
      </c>
      <c r="J102" s="35"/>
      <c r="K102" s="36"/>
      <c r="L102" s="71">
        <f t="shared" si="2"/>
        <v>0</v>
      </c>
      <c r="M102" s="21">
        <f t="shared" si="8"/>
        <v>0</v>
      </c>
      <c r="N102" s="22">
        <f t="shared" si="0"/>
        <v>0</v>
      </c>
      <c r="O102" s="22">
        <f t="shared" si="9"/>
        <v>1254.1496563754006</v>
      </c>
      <c r="P102" s="22"/>
    </row>
    <row r="103" spans="2:16" hidden="1" x14ac:dyDescent="0.25">
      <c r="B103" s="33"/>
      <c r="C103" s="68" t="str">
        <f t="shared" si="3"/>
        <v xml:space="preserve"> </v>
      </c>
      <c r="D103" s="35">
        <f t="shared" si="4"/>
        <v>0</v>
      </c>
      <c r="E103" s="68">
        <f t="shared" si="5"/>
        <v>0</v>
      </c>
      <c r="F103" s="72">
        <f t="shared" si="6"/>
        <v>0</v>
      </c>
      <c r="G103" s="72"/>
      <c r="H103" s="34">
        <f t="shared" si="7"/>
        <v>0</v>
      </c>
      <c r="I103" s="35">
        <f t="shared" si="1"/>
        <v>0</v>
      </c>
      <c r="J103" s="35"/>
      <c r="K103" s="36"/>
      <c r="L103" s="71">
        <f t="shared" si="2"/>
        <v>0</v>
      </c>
      <c r="M103" s="21">
        <f t="shared" si="8"/>
        <v>0</v>
      </c>
      <c r="N103" s="22">
        <f t="shared" ref="N103:N166" si="10">IF(C103&gt;$F$18,M103,0)</f>
        <v>0</v>
      </c>
      <c r="O103" s="22">
        <f t="shared" si="9"/>
        <v>1254.1496563754006</v>
      </c>
      <c r="P103" s="22"/>
    </row>
    <row r="104" spans="2:16" hidden="1" x14ac:dyDescent="0.25">
      <c r="B104" s="33"/>
      <c r="C104" s="68" t="str">
        <f t="shared" si="3"/>
        <v xml:space="preserve"> </v>
      </c>
      <c r="D104" s="35">
        <f t="shared" si="4"/>
        <v>0</v>
      </c>
      <c r="E104" s="68">
        <f t="shared" si="5"/>
        <v>0</v>
      </c>
      <c r="F104" s="72">
        <f t="shared" si="6"/>
        <v>0</v>
      </c>
      <c r="G104" s="72"/>
      <c r="H104" s="34">
        <f t="shared" si="7"/>
        <v>0</v>
      </c>
      <c r="I104" s="35">
        <f t="shared" ref="I104:I159" si="11">+F104</f>
        <v>0</v>
      </c>
      <c r="J104" s="35"/>
      <c r="K104" s="36"/>
      <c r="L104" s="71">
        <f t="shared" ref="L104:L167" si="12">+IF(F104=" ",0,F104+(D104*$H$16))</f>
        <v>0</v>
      </c>
      <c r="M104" s="21">
        <f t="shared" si="8"/>
        <v>0</v>
      </c>
      <c r="N104" s="22">
        <f t="shared" si="10"/>
        <v>0</v>
      </c>
      <c r="O104" s="22">
        <f t="shared" si="9"/>
        <v>1254.1496563754006</v>
      </c>
      <c r="P104" s="22"/>
    </row>
    <row r="105" spans="2:16" hidden="1" x14ac:dyDescent="0.25">
      <c r="B105" s="33"/>
      <c r="C105" s="68" t="str">
        <f t="shared" ref="C105:C168" si="13">IF(H104&gt;0.1,(C104+1)," ")</f>
        <v xml:space="preserve"> </v>
      </c>
      <c r="D105" s="35">
        <f t="shared" ref="D105:D168" si="14">IF(H104&gt;=0,IF($R$14&gt;=C105,(0),(+H104*$F$13)),0)</f>
        <v>0</v>
      </c>
      <c r="E105" s="68">
        <f t="shared" ref="E105:E168" si="15">IF(H104&gt;=0.5,IF($R$15&gt;=C105,0,$F$14),0)</f>
        <v>0</v>
      </c>
      <c r="F105" s="72">
        <f t="shared" ref="F105:F168" si="16">IF(C105&lt;=$F$18,0,IF(H104&lt;=O105+E105,-H104-E105-D105,-O105-E105))</f>
        <v>0</v>
      </c>
      <c r="G105" s="72"/>
      <c r="H105" s="34">
        <f t="shared" ref="H105:H168" si="17">SUM(D105:F105)+H104</f>
        <v>0</v>
      </c>
      <c r="I105" s="35">
        <f t="shared" si="11"/>
        <v>0</v>
      </c>
      <c r="J105" s="35"/>
      <c r="K105" s="36"/>
      <c r="L105" s="71">
        <f t="shared" si="12"/>
        <v>0</v>
      </c>
      <c r="M105" s="21">
        <f t="shared" ref="M105:M168" si="18">-PMT($F$13,$F$16,(H104),0)</f>
        <v>0</v>
      </c>
      <c r="N105" s="22">
        <f t="shared" si="10"/>
        <v>0</v>
      </c>
      <c r="O105" s="22">
        <f t="shared" ref="O105:O168" si="19">IF(O104=0,N105,O104)</f>
        <v>1254.1496563754006</v>
      </c>
      <c r="P105" s="22"/>
    </row>
    <row r="106" spans="2:16" hidden="1" x14ac:dyDescent="0.25">
      <c r="B106" s="33"/>
      <c r="C106" s="68" t="str">
        <f t="shared" si="13"/>
        <v xml:space="preserve"> </v>
      </c>
      <c r="D106" s="35">
        <f t="shared" si="14"/>
        <v>0</v>
      </c>
      <c r="E106" s="68">
        <f t="shared" si="15"/>
        <v>0</v>
      </c>
      <c r="F106" s="72">
        <f t="shared" si="16"/>
        <v>0</v>
      </c>
      <c r="G106" s="72"/>
      <c r="H106" s="34">
        <f t="shared" si="17"/>
        <v>0</v>
      </c>
      <c r="I106" s="35">
        <f t="shared" si="11"/>
        <v>0</v>
      </c>
      <c r="J106" s="35"/>
      <c r="K106" s="36"/>
      <c r="L106" s="71">
        <f t="shared" si="12"/>
        <v>0</v>
      </c>
      <c r="M106" s="21">
        <f t="shared" si="18"/>
        <v>0</v>
      </c>
      <c r="N106" s="22">
        <f t="shared" si="10"/>
        <v>0</v>
      </c>
      <c r="O106" s="22">
        <f t="shared" si="19"/>
        <v>1254.1496563754006</v>
      </c>
      <c r="P106" s="22"/>
    </row>
    <row r="107" spans="2:16" hidden="1" x14ac:dyDescent="0.25">
      <c r="B107" s="33"/>
      <c r="C107" s="68" t="str">
        <f t="shared" si="13"/>
        <v xml:space="preserve"> </v>
      </c>
      <c r="D107" s="35">
        <f t="shared" si="14"/>
        <v>0</v>
      </c>
      <c r="E107" s="68">
        <f t="shared" si="15"/>
        <v>0</v>
      </c>
      <c r="F107" s="72">
        <f t="shared" si="16"/>
        <v>0</v>
      </c>
      <c r="G107" s="72"/>
      <c r="H107" s="73">
        <f t="shared" si="17"/>
        <v>0</v>
      </c>
      <c r="I107" s="35">
        <f t="shared" si="11"/>
        <v>0</v>
      </c>
      <c r="J107" s="35"/>
      <c r="K107" s="36"/>
      <c r="L107" s="71">
        <f t="shared" si="12"/>
        <v>0</v>
      </c>
      <c r="M107" s="21">
        <f t="shared" si="18"/>
        <v>0</v>
      </c>
      <c r="N107" s="22">
        <f t="shared" si="10"/>
        <v>0</v>
      </c>
      <c r="O107" s="22">
        <f t="shared" si="19"/>
        <v>1254.1496563754006</v>
      </c>
      <c r="P107" s="22"/>
    </row>
    <row r="108" spans="2:16" hidden="1" x14ac:dyDescent="0.25">
      <c r="B108" s="33"/>
      <c r="C108" s="68" t="str">
        <f t="shared" si="13"/>
        <v xml:space="preserve"> </v>
      </c>
      <c r="D108" s="35">
        <f t="shared" si="14"/>
        <v>0</v>
      </c>
      <c r="E108" s="68">
        <f t="shared" si="15"/>
        <v>0</v>
      </c>
      <c r="F108" s="72">
        <f t="shared" si="16"/>
        <v>0</v>
      </c>
      <c r="G108" s="72"/>
      <c r="H108" s="34">
        <f t="shared" si="17"/>
        <v>0</v>
      </c>
      <c r="I108" s="35">
        <f t="shared" si="11"/>
        <v>0</v>
      </c>
      <c r="J108" s="35"/>
      <c r="K108" s="36"/>
      <c r="L108" s="71">
        <f t="shared" si="12"/>
        <v>0</v>
      </c>
      <c r="M108" s="21">
        <f t="shared" si="18"/>
        <v>0</v>
      </c>
      <c r="N108" s="22">
        <f t="shared" si="10"/>
        <v>0</v>
      </c>
      <c r="O108" s="22">
        <f t="shared" si="19"/>
        <v>1254.1496563754006</v>
      </c>
      <c r="P108" s="22"/>
    </row>
    <row r="109" spans="2:16" hidden="1" x14ac:dyDescent="0.25">
      <c r="B109" s="33"/>
      <c r="C109" s="68" t="str">
        <f t="shared" si="13"/>
        <v xml:space="preserve"> </v>
      </c>
      <c r="D109" s="35">
        <f t="shared" si="14"/>
        <v>0</v>
      </c>
      <c r="E109" s="68">
        <f t="shared" si="15"/>
        <v>0</v>
      </c>
      <c r="F109" s="72">
        <f t="shared" si="16"/>
        <v>0</v>
      </c>
      <c r="G109" s="72"/>
      <c r="H109" s="34">
        <f t="shared" si="17"/>
        <v>0</v>
      </c>
      <c r="I109" s="35">
        <f t="shared" si="11"/>
        <v>0</v>
      </c>
      <c r="J109" s="35"/>
      <c r="K109" s="36"/>
      <c r="L109" s="71">
        <f t="shared" si="12"/>
        <v>0</v>
      </c>
      <c r="M109" s="21">
        <f t="shared" si="18"/>
        <v>0</v>
      </c>
      <c r="N109" s="22">
        <f t="shared" si="10"/>
        <v>0</v>
      </c>
      <c r="O109" s="22">
        <f t="shared" si="19"/>
        <v>1254.1496563754006</v>
      </c>
      <c r="P109" s="22"/>
    </row>
    <row r="110" spans="2:16" hidden="1" x14ac:dyDescent="0.25">
      <c r="B110" s="33"/>
      <c r="C110" s="68" t="str">
        <f t="shared" si="13"/>
        <v xml:space="preserve"> </v>
      </c>
      <c r="D110" s="35">
        <f t="shared" si="14"/>
        <v>0</v>
      </c>
      <c r="E110" s="68">
        <f t="shared" si="15"/>
        <v>0</v>
      </c>
      <c r="F110" s="72">
        <f t="shared" si="16"/>
        <v>0</v>
      </c>
      <c r="G110" s="72"/>
      <c r="H110" s="34">
        <f t="shared" si="17"/>
        <v>0</v>
      </c>
      <c r="I110" s="35">
        <f t="shared" si="11"/>
        <v>0</v>
      </c>
      <c r="J110" s="35"/>
      <c r="K110" s="36"/>
      <c r="L110" s="71">
        <f t="shared" si="12"/>
        <v>0</v>
      </c>
      <c r="M110" s="21">
        <f t="shared" si="18"/>
        <v>0</v>
      </c>
      <c r="N110" s="22">
        <f t="shared" si="10"/>
        <v>0</v>
      </c>
      <c r="O110" s="22">
        <f t="shared" si="19"/>
        <v>1254.1496563754006</v>
      </c>
      <c r="P110" s="22"/>
    </row>
    <row r="111" spans="2:16" hidden="1" x14ac:dyDescent="0.25">
      <c r="B111" s="33"/>
      <c r="C111" s="68" t="str">
        <f t="shared" si="13"/>
        <v xml:space="preserve"> </v>
      </c>
      <c r="D111" s="35">
        <f t="shared" si="14"/>
        <v>0</v>
      </c>
      <c r="E111" s="68">
        <f t="shared" si="15"/>
        <v>0</v>
      </c>
      <c r="F111" s="72">
        <f t="shared" si="16"/>
        <v>0</v>
      </c>
      <c r="G111" s="72"/>
      <c r="H111" s="34">
        <f t="shared" si="17"/>
        <v>0</v>
      </c>
      <c r="I111" s="35">
        <f t="shared" si="11"/>
        <v>0</v>
      </c>
      <c r="J111" s="35"/>
      <c r="K111" s="36"/>
      <c r="L111" s="71">
        <f t="shared" si="12"/>
        <v>0</v>
      </c>
      <c r="M111" s="21">
        <f t="shared" si="18"/>
        <v>0</v>
      </c>
      <c r="N111" s="22">
        <f t="shared" si="10"/>
        <v>0</v>
      </c>
      <c r="O111" s="22">
        <f t="shared" si="19"/>
        <v>1254.1496563754006</v>
      </c>
      <c r="P111" s="22"/>
    </row>
    <row r="112" spans="2:16" hidden="1" x14ac:dyDescent="0.25">
      <c r="B112" s="33"/>
      <c r="C112" s="68" t="str">
        <f t="shared" si="13"/>
        <v xml:space="preserve"> </v>
      </c>
      <c r="D112" s="35">
        <f t="shared" si="14"/>
        <v>0</v>
      </c>
      <c r="E112" s="68">
        <f t="shared" si="15"/>
        <v>0</v>
      </c>
      <c r="F112" s="72">
        <f t="shared" si="16"/>
        <v>0</v>
      </c>
      <c r="G112" s="72"/>
      <c r="H112" s="34">
        <f t="shared" si="17"/>
        <v>0</v>
      </c>
      <c r="I112" s="35">
        <f t="shared" si="11"/>
        <v>0</v>
      </c>
      <c r="J112" s="35"/>
      <c r="K112" s="36"/>
      <c r="L112" s="71">
        <f t="shared" si="12"/>
        <v>0</v>
      </c>
      <c r="M112" s="21">
        <f t="shared" si="18"/>
        <v>0</v>
      </c>
      <c r="N112" s="22">
        <f t="shared" si="10"/>
        <v>0</v>
      </c>
      <c r="O112" s="22">
        <f t="shared" si="19"/>
        <v>1254.1496563754006</v>
      </c>
      <c r="P112" s="22"/>
    </row>
    <row r="113" spans="2:16" hidden="1" x14ac:dyDescent="0.25">
      <c r="B113" s="33"/>
      <c r="C113" s="68" t="str">
        <f t="shared" si="13"/>
        <v xml:space="preserve"> </v>
      </c>
      <c r="D113" s="35">
        <f t="shared" si="14"/>
        <v>0</v>
      </c>
      <c r="E113" s="68">
        <f t="shared" si="15"/>
        <v>0</v>
      </c>
      <c r="F113" s="72">
        <f t="shared" si="16"/>
        <v>0</v>
      </c>
      <c r="G113" s="72"/>
      <c r="H113" s="34">
        <f t="shared" si="17"/>
        <v>0</v>
      </c>
      <c r="I113" s="35">
        <f t="shared" si="11"/>
        <v>0</v>
      </c>
      <c r="J113" s="35"/>
      <c r="K113" s="36"/>
      <c r="L113" s="71">
        <f t="shared" si="12"/>
        <v>0</v>
      </c>
      <c r="M113" s="21">
        <f t="shared" si="18"/>
        <v>0</v>
      </c>
      <c r="N113" s="22">
        <f t="shared" si="10"/>
        <v>0</v>
      </c>
      <c r="O113" s="22">
        <f t="shared" si="19"/>
        <v>1254.1496563754006</v>
      </c>
      <c r="P113" s="22"/>
    </row>
    <row r="114" spans="2:16" hidden="1" x14ac:dyDescent="0.25">
      <c r="B114" s="33"/>
      <c r="C114" s="68" t="str">
        <f t="shared" si="13"/>
        <v xml:space="preserve"> </v>
      </c>
      <c r="D114" s="35">
        <f t="shared" si="14"/>
        <v>0</v>
      </c>
      <c r="E114" s="68">
        <f t="shared" si="15"/>
        <v>0</v>
      </c>
      <c r="F114" s="72">
        <f t="shared" si="16"/>
        <v>0</v>
      </c>
      <c r="G114" s="72"/>
      <c r="H114" s="34">
        <f t="shared" si="17"/>
        <v>0</v>
      </c>
      <c r="I114" s="35">
        <f t="shared" si="11"/>
        <v>0</v>
      </c>
      <c r="J114" s="35"/>
      <c r="K114" s="36"/>
      <c r="L114" s="71">
        <f t="shared" si="12"/>
        <v>0</v>
      </c>
      <c r="M114" s="21">
        <f t="shared" si="18"/>
        <v>0</v>
      </c>
      <c r="N114" s="22">
        <f t="shared" si="10"/>
        <v>0</v>
      </c>
      <c r="O114" s="22">
        <f t="shared" si="19"/>
        <v>1254.1496563754006</v>
      </c>
      <c r="P114" s="22"/>
    </row>
    <row r="115" spans="2:16" hidden="1" x14ac:dyDescent="0.25">
      <c r="B115" s="33"/>
      <c r="C115" s="68" t="str">
        <f t="shared" si="13"/>
        <v xml:space="preserve"> </v>
      </c>
      <c r="D115" s="35">
        <f t="shared" si="14"/>
        <v>0</v>
      </c>
      <c r="E115" s="68">
        <f t="shared" si="15"/>
        <v>0</v>
      </c>
      <c r="F115" s="72">
        <f t="shared" si="16"/>
        <v>0</v>
      </c>
      <c r="G115" s="72"/>
      <c r="H115" s="34">
        <f t="shared" si="17"/>
        <v>0</v>
      </c>
      <c r="I115" s="35">
        <f t="shared" si="11"/>
        <v>0</v>
      </c>
      <c r="J115" s="35"/>
      <c r="K115" s="36"/>
      <c r="L115" s="71">
        <f t="shared" si="12"/>
        <v>0</v>
      </c>
      <c r="M115" s="21">
        <f t="shared" si="18"/>
        <v>0</v>
      </c>
      <c r="N115" s="22">
        <f t="shared" si="10"/>
        <v>0</v>
      </c>
      <c r="O115" s="22">
        <f t="shared" si="19"/>
        <v>1254.1496563754006</v>
      </c>
      <c r="P115" s="22"/>
    </row>
    <row r="116" spans="2:16" hidden="1" x14ac:dyDescent="0.25">
      <c r="B116" s="33"/>
      <c r="C116" s="68" t="str">
        <f t="shared" si="13"/>
        <v xml:space="preserve"> </v>
      </c>
      <c r="D116" s="35">
        <f t="shared" si="14"/>
        <v>0</v>
      </c>
      <c r="E116" s="68">
        <f t="shared" si="15"/>
        <v>0</v>
      </c>
      <c r="F116" s="72">
        <f t="shared" si="16"/>
        <v>0</v>
      </c>
      <c r="G116" s="72"/>
      <c r="H116" s="34">
        <f t="shared" si="17"/>
        <v>0</v>
      </c>
      <c r="I116" s="35">
        <f t="shared" si="11"/>
        <v>0</v>
      </c>
      <c r="J116" s="35"/>
      <c r="K116" s="36"/>
      <c r="L116" s="71">
        <f t="shared" si="12"/>
        <v>0</v>
      </c>
      <c r="M116" s="21">
        <f t="shared" si="18"/>
        <v>0</v>
      </c>
      <c r="N116" s="22">
        <f t="shared" si="10"/>
        <v>0</v>
      </c>
      <c r="O116" s="22">
        <f t="shared" si="19"/>
        <v>1254.1496563754006</v>
      </c>
      <c r="P116" s="22"/>
    </row>
    <row r="117" spans="2:16" hidden="1" x14ac:dyDescent="0.25">
      <c r="B117" s="33"/>
      <c r="C117" s="68" t="str">
        <f t="shared" si="13"/>
        <v xml:space="preserve"> </v>
      </c>
      <c r="D117" s="35">
        <f t="shared" si="14"/>
        <v>0</v>
      </c>
      <c r="E117" s="68">
        <f t="shared" si="15"/>
        <v>0</v>
      </c>
      <c r="F117" s="72">
        <f t="shared" si="16"/>
        <v>0</v>
      </c>
      <c r="G117" s="72"/>
      <c r="H117" s="34">
        <f t="shared" si="17"/>
        <v>0</v>
      </c>
      <c r="I117" s="35">
        <f t="shared" si="11"/>
        <v>0</v>
      </c>
      <c r="J117" s="35"/>
      <c r="K117" s="36"/>
      <c r="L117" s="71">
        <f t="shared" si="12"/>
        <v>0</v>
      </c>
      <c r="M117" s="21">
        <f t="shared" si="18"/>
        <v>0</v>
      </c>
      <c r="N117" s="22">
        <f t="shared" si="10"/>
        <v>0</v>
      </c>
      <c r="O117" s="22">
        <f t="shared" si="19"/>
        <v>1254.1496563754006</v>
      </c>
      <c r="P117" s="22"/>
    </row>
    <row r="118" spans="2:16" hidden="1" x14ac:dyDescent="0.25">
      <c r="B118" s="33"/>
      <c r="C118" s="68" t="str">
        <f t="shared" si="13"/>
        <v xml:space="preserve"> </v>
      </c>
      <c r="D118" s="35">
        <f t="shared" si="14"/>
        <v>0</v>
      </c>
      <c r="E118" s="68">
        <f t="shared" si="15"/>
        <v>0</v>
      </c>
      <c r="F118" s="72">
        <f t="shared" si="16"/>
        <v>0</v>
      </c>
      <c r="G118" s="72"/>
      <c r="H118" s="34">
        <f t="shared" si="17"/>
        <v>0</v>
      </c>
      <c r="I118" s="35">
        <f t="shared" si="11"/>
        <v>0</v>
      </c>
      <c r="J118" s="35"/>
      <c r="K118" s="36"/>
      <c r="L118" s="71">
        <f t="shared" si="12"/>
        <v>0</v>
      </c>
      <c r="M118" s="21">
        <f t="shared" si="18"/>
        <v>0</v>
      </c>
      <c r="N118" s="22">
        <f t="shared" si="10"/>
        <v>0</v>
      </c>
      <c r="O118" s="22">
        <f t="shared" si="19"/>
        <v>1254.1496563754006</v>
      </c>
      <c r="P118" s="22"/>
    </row>
    <row r="119" spans="2:16" hidden="1" x14ac:dyDescent="0.25">
      <c r="B119" s="33"/>
      <c r="C119" s="68" t="str">
        <f t="shared" si="13"/>
        <v xml:space="preserve"> </v>
      </c>
      <c r="D119" s="35">
        <f t="shared" si="14"/>
        <v>0</v>
      </c>
      <c r="E119" s="68">
        <f t="shared" si="15"/>
        <v>0</v>
      </c>
      <c r="F119" s="72">
        <f t="shared" si="16"/>
        <v>0</v>
      </c>
      <c r="G119" s="72"/>
      <c r="H119" s="34">
        <f t="shared" si="17"/>
        <v>0</v>
      </c>
      <c r="I119" s="35">
        <f t="shared" si="11"/>
        <v>0</v>
      </c>
      <c r="J119" s="35"/>
      <c r="K119" s="36"/>
      <c r="L119" s="71">
        <f t="shared" si="12"/>
        <v>0</v>
      </c>
      <c r="M119" s="21">
        <f t="shared" si="18"/>
        <v>0</v>
      </c>
      <c r="N119" s="22">
        <f t="shared" si="10"/>
        <v>0</v>
      </c>
      <c r="O119" s="22">
        <f t="shared" si="19"/>
        <v>1254.1496563754006</v>
      </c>
      <c r="P119" s="22"/>
    </row>
    <row r="120" spans="2:16" hidden="1" x14ac:dyDescent="0.25">
      <c r="B120" s="33"/>
      <c r="C120" s="68" t="str">
        <f t="shared" si="13"/>
        <v xml:space="preserve"> </v>
      </c>
      <c r="D120" s="35">
        <f t="shared" si="14"/>
        <v>0</v>
      </c>
      <c r="E120" s="68">
        <f t="shared" si="15"/>
        <v>0</v>
      </c>
      <c r="F120" s="72">
        <f t="shared" si="16"/>
        <v>0</v>
      </c>
      <c r="G120" s="72"/>
      <c r="H120" s="34">
        <f t="shared" si="17"/>
        <v>0</v>
      </c>
      <c r="I120" s="35">
        <f t="shared" si="11"/>
        <v>0</v>
      </c>
      <c r="J120" s="35"/>
      <c r="K120" s="36"/>
      <c r="L120" s="71">
        <f t="shared" si="12"/>
        <v>0</v>
      </c>
      <c r="M120" s="21">
        <f t="shared" si="18"/>
        <v>0</v>
      </c>
      <c r="N120" s="22">
        <f t="shared" si="10"/>
        <v>0</v>
      </c>
      <c r="O120" s="22">
        <f t="shared" si="19"/>
        <v>1254.1496563754006</v>
      </c>
      <c r="P120" s="22"/>
    </row>
    <row r="121" spans="2:16" hidden="1" x14ac:dyDescent="0.25">
      <c r="B121" s="33"/>
      <c r="C121" s="68" t="str">
        <f t="shared" si="13"/>
        <v xml:space="preserve"> </v>
      </c>
      <c r="D121" s="35">
        <f t="shared" si="14"/>
        <v>0</v>
      </c>
      <c r="E121" s="68">
        <f t="shared" si="15"/>
        <v>0</v>
      </c>
      <c r="F121" s="72">
        <f t="shared" si="16"/>
        <v>0</v>
      </c>
      <c r="G121" s="72"/>
      <c r="H121" s="34">
        <f t="shared" si="17"/>
        <v>0</v>
      </c>
      <c r="I121" s="35">
        <f t="shared" si="11"/>
        <v>0</v>
      </c>
      <c r="J121" s="35"/>
      <c r="K121" s="36"/>
      <c r="L121" s="71">
        <f t="shared" si="12"/>
        <v>0</v>
      </c>
      <c r="M121" s="21">
        <f t="shared" si="18"/>
        <v>0</v>
      </c>
      <c r="N121" s="22">
        <f t="shared" si="10"/>
        <v>0</v>
      </c>
      <c r="O121" s="22">
        <f t="shared" si="19"/>
        <v>1254.1496563754006</v>
      </c>
      <c r="P121" s="22"/>
    </row>
    <row r="122" spans="2:16" hidden="1" x14ac:dyDescent="0.25">
      <c r="B122" s="33"/>
      <c r="C122" s="68" t="str">
        <f t="shared" si="13"/>
        <v xml:space="preserve"> </v>
      </c>
      <c r="D122" s="35">
        <f t="shared" si="14"/>
        <v>0</v>
      </c>
      <c r="E122" s="68">
        <f t="shared" si="15"/>
        <v>0</v>
      </c>
      <c r="F122" s="72">
        <f t="shared" si="16"/>
        <v>0</v>
      </c>
      <c r="G122" s="72"/>
      <c r="H122" s="34">
        <f t="shared" si="17"/>
        <v>0</v>
      </c>
      <c r="I122" s="35">
        <f t="shared" si="11"/>
        <v>0</v>
      </c>
      <c r="J122" s="35"/>
      <c r="K122" s="36"/>
      <c r="L122" s="71">
        <f t="shared" si="12"/>
        <v>0</v>
      </c>
      <c r="M122" s="21">
        <f t="shared" si="18"/>
        <v>0</v>
      </c>
      <c r="N122" s="22">
        <f t="shared" si="10"/>
        <v>0</v>
      </c>
      <c r="O122" s="22">
        <f t="shared" si="19"/>
        <v>1254.1496563754006</v>
      </c>
      <c r="P122" s="22"/>
    </row>
    <row r="123" spans="2:16" hidden="1" x14ac:dyDescent="0.25">
      <c r="B123" s="33"/>
      <c r="C123" s="68" t="str">
        <f t="shared" si="13"/>
        <v xml:space="preserve"> </v>
      </c>
      <c r="D123" s="35">
        <f t="shared" si="14"/>
        <v>0</v>
      </c>
      <c r="E123" s="68">
        <f t="shared" si="15"/>
        <v>0</v>
      </c>
      <c r="F123" s="72">
        <f t="shared" si="16"/>
        <v>0</v>
      </c>
      <c r="G123" s="72"/>
      <c r="H123" s="34">
        <f t="shared" si="17"/>
        <v>0</v>
      </c>
      <c r="I123" s="35">
        <f t="shared" si="11"/>
        <v>0</v>
      </c>
      <c r="J123" s="35"/>
      <c r="K123" s="36"/>
      <c r="L123" s="71">
        <f t="shared" si="12"/>
        <v>0</v>
      </c>
      <c r="M123" s="21">
        <f t="shared" si="18"/>
        <v>0</v>
      </c>
      <c r="N123" s="22">
        <f t="shared" si="10"/>
        <v>0</v>
      </c>
      <c r="O123" s="22">
        <f t="shared" si="19"/>
        <v>1254.1496563754006</v>
      </c>
      <c r="P123" s="22"/>
    </row>
    <row r="124" spans="2:16" hidden="1" x14ac:dyDescent="0.25">
      <c r="B124" s="33"/>
      <c r="C124" s="68" t="str">
        <f t="shared" si="13"/>
        <v xml:space="preserve"> </v>
      </c>
      <c r="D124" s="35">
        <f t="shared" si="14"/>
        <v>0</v>
      </c>
      <c r="E124" s="68">
        <f t="shared" si="15"/>
        <v>0</v>
      </c>
      <c r="F124" s="72">
        <f t="shared" si="16"/>
        <v>0</v>
      </c>
      <c r="G124" s="72"/>
      <c r="H124" s="34">
        <f t="shared" si="17"/>
        <v>0</v>
      </c>
      <c r="I124" s="35">
        <f t="shared" si="11"/>
        <v>0</v>
      </c>
      <c r="J124" s="35"/>
      <c r="K124" s="36"/>
      <c r="L124" s="71">
        <f t="shared" si="12"/>
        <v>0</v>
      </c>
      <c r="M124" s="21">
        <f t="shared" si="18"/>
        <v>0</v>
      </c>
      <c r="N124" s="22">
        <f t="shared" si="10"/>
        <v>0</v>
      </c>
      <c r="O124" s="22">
        <f t="shared" si="19"/>
        <v>1254.1496563754006</v>
      </c>
      <c r="P124" s="22"/>
    </row>
    <row r="125" spans="2:16" hidden="1" x14ac:dyDescent="0.25">
      <c r="B125" s="33"/>
      <c r="C125" s="68" t="str">
        <f t="shared" si="13"/>
        <v xml:space="preserve"> </v>
      </c>
      <c r="D125" s="35">
        <f t="shared" si="14"/>
        <v>0</v>
      </c>
      <c r="E125" s="68">
        <f t="shared" si="15"/>
        <v>0</v>
      </c>
      <c r="F125" s="72">
        <f t="shared" si="16"/>
        <v>0</v>
      </c>
      <c r="G125" s="72"/>
      <c r="H125" s="34">
        <f t="shared" si="17"/>
        <v>0</v>
      </c>
      <c r="I125" s="35">
        <f t="shared" si="11"/>
        <v>0</v>
      </c>
      <c r="J125" s="35"/>
      <c r="K125" s="36"/>
      <c r="L125" s="71">
        <f t="shared" si="12"/>
        <v>0</v>
      </c>
      <c r="M125" s="21">
        <f t="shared" si="18"/>
        <v>0</v>
      </c>
      <c r="N125" s="22">
        <f t="shared" si="10"/>
        <v>0</v>
      </c>
      <c r="O125" s="22">
        <f t="shared" si="19"/>
        <v>1254.1496563754006</v>
      </c>
      <c r="P125" s="22"/>
    </row>
    <row r="126" spans="2:16" hidden="1" x14ac:dyDescent="0.25">
      <c r="B126" s="33"/>
      <c r="C126" s="68" t="str">
        <f t="shared" si="13"/>
        <v xml:space="preserve"> </v>
      </c>
      <c r="D126" s="35">
        <f t="shared" si="14"/>
        <v>0</v>
      </c>
      <c r="E126" s="68">
        <f t="shared" si="15"/>
        <v>0</v>
      </c>
      <c r="F126" s="72">
        <f t="shared" si="16"/>
        <v>0</v>
      </c>
      <c r="G126" s="72"/>
      <c r="H126" s="34">
        <f t="shared" si="17"/>
        <v>0</v>
      </c>
      <c r="I126" s="35">
        <f t="shared" si="11"/>
        <v>0</v>
      </c>
      <c r="J126" s="35"/>
      <c r="K126" s="36"/>
      <c r="L126" s="71">
        <f t="shared" si="12"/>
        <v>0</v>
      </c>
      <c r="M126" s="21">
        <f t="shared" si="18"/>
        <v>0</v>
      </c>
      <c r="N126" s="22">
        <f t="shared" si="10"/>
        <v>0</v>
      </c>
      <c r="O126" s="22">
        <f t="shared" si="19"/>
        <v>1254.1496563754006</v>
      </c>
      <c r="P126" s="22"/>
    </row>
    <row r="127" spans="2:16" hidden="1" x14ac:dyDescent="0.25">
      <c r="B127" s="33"/>
      <c r="C127" s="68" t="str">
        <f t="shared" si="13"/>
        <v xml:space="preserve"> </v>
      </c>
      <c r="D127" s="35">
        <f t="shared" si="14"/>
        <v>0</v>
      </c>
      <c r="E127" s="68">
        <f t="shared" si="15"/>
        <v>0</v>
      </c>
      <c r="F127" s="72">
        <f t="shared" si="16"/>
        <v>0</v>
      </c>
      <c r="G127" s="72"/>
      <c r="H127" s="34">
        <f t="shared" si="17"/>
        <v>0</v>
      </c>
      <c r="I127" s="35">
        <f t="shared" si="11"/>
        <v>0</v>
      </c>
      <c r="J127" s="35"/>
      <c r="K127" s="36"/>
      <c r="L127" s="71">
        <f t="shared" si="12"/>
        <v>0</v>
      </c>
      <c r="M127" s="21">
        <f t="shared" si="18"/>
        <v>0</v>
      </c>
      <c r="N127" s="22">
        <f t="shared" si="10"/>
        <v>0</v>
      </c>
      <c r="O127" s="22">
        <f t="shared" si="19"/>
        <v>1254.1496563754006</v>
      </c>
      <c r="P127" s="22"/>
    </row>
    <row r="128" spans="2:16" hidden="1" x14ac:dyDescent="0.25">
      <c r="B128" s="33"/>
      <c r="C128" s="68" t="str">
        <f t="shared" si="13"/>
        <v xml:space="preserve"> </v>
      </c>
      <c r="D128" s="35">
        <f t="shared" si="14"/>
        <v>0</v>
      </c>
      <c r="E128" s="68">
        <f t="shared" si="15"/>
        <v>0</v>
      </c>
      <c r="F128" s="72">
        <f t="shared" si="16"/>
        <v>0</v>
      </c>
      <c r="G128" s="72"/>
      <c r="H128" s="34">
        <f t="shared" si="17"/>
        <v>0</v>
      </c>
      <c r="I128" s="35">
        <f t="shared" si="11"/>
        <v>0</v>
      </c>
      <c r="J128" s="35"/>
      <c r="K128" s="36"/>
      <c r="L128" s="71">
        <f t="shared" si="12"/>
        <v>0</v>
      </c>
      <c r="M128" s="21">
        <f t="shared" si="18"/>
        <v>0</v>
      </c>
      <c r="N128" s="22">
        <f t="shared" si="10"/>
        <v>0</v>
      </c>
      <c r="O128" s="22">
        <f t="shared" si="19"/>
        <v>1254.1496563754006</v>
      </c>
      <c r="P128" s="22"/>
    </row>
    <row r="129" spans="2:16" hidden="1" x14ac:dyDescent="0.25">
      <c r="B129" s="33"/>
      <c r="C129" s="68" t="str">
        <f t="shared" si="13"/>
        <v xml:space="preserve"> </v>
      </c>
      <c r="D129" s="35">
        <f t="shared" si="14"/>
        <v>0</v>
      </c>
      <c r="E129" s="68">
        <f t="shared" si="15"/>
        <v>0</v>
      </c>
      <c r="F129" s="72">
        <f t="shared" si="16"/>
        <v>0</v>
      </c>
      <c r="G129" s="72"/>
      <c r="H129" s="34">
        <f t="shared" si="17"/>
        <v>0</v>
      </c>
      <c r="I129" s="35">
        <f t="shared" si="11"/>
        <v>0</v>
      </c>
      <c r="J129" s="35"/>
      <c r="K129" s="36"/>
      <c r="L129" s="71">
        <f t="shared" si="12"/>
        <v>0</v>
      </c>
      <c r="M129" s="21">
        <f t="shared" si="18"/>
        <v>0</v>
      </c>
      <c r="N129" s="22">
        <f t="shared" si="10"/>
        <v>0</v>
      </c>
      <c r="O129" s="22">
        <f t="shared" si="19"/>
        <v>1254.1496563754006</v>
      </c>
      <c r="P129" s="22"/>
    </row>
    <row r="130" spans="2:16" hidden="1" x14ac:dyDescent="0.25">
      <c r="B130" s="33"/>
      <c r="C130" s="68" t="str">
        <f t="shared" si="13"/>
        <v xml:space="preserve"> </v>
      </c>
      <c r="D130" s="35">
        <f t="shared" si="14"/>
        <v>0</v>
      </c>
      <c r="E130" s="68">
        <f t="shared" si="15"/>
        <v>0</v>
      </c>
      <c r="F130" s="72">
        <f t="shared" si="16"/>
        <v>0</v>
      </c>
      <c r="G130" s="72"/>
      <c r="H130" s="34">
        <f t="shared" si="17"/>
        <v>0</v>
      </c>
      <c r="I130" s="35">
        <f t="shared" si="11"/>
        <v>0</v>
      </c>
      <c r="J130" s="35"/>
      <c r="K130" s="36"/>
      <c r="L130" s="71">
        <f t="shared" si="12"/>
        <v>0</v>
      </c>
      <c r="M130" s="21">
        <f t="shared" si="18"/>
        <v>0</v>
      </c>
      <c r="N130" s="22">
        <f t="shared" si="10"/>
        <v>0</v>
      </c>
      <c r="O130" s="22">
        <f t="shared" si="19"/>
        <v>1254.1496563754006</v>
      </c>
      <c r="P130" s="22"/>
    </row>
    <row r="131" spans="2:16" hidden="1" x14ac:dyDescent="0.25">
      <c r="B131" s="33"/>
      <c r="C131" s="68" t="str">
        <f t="shared" si="13"/>
        <v xml:space="preserve"> </v>
      </c>
      <c r="D131" s="35">
        <f t="shared" si="14"/>
        <v>0</v>
      </c>
      <c r="E131" s="68">
        <f t="shared" si="15"/>
        <v>0</v>
      </c>
      <c r="F131" s="72">
        <f t="shared" si="16"/>
        <v>0</v>
      </c>
      <c r="G131" s="72"/>
      <c r="H131" s="34">
        <f t="shared" si="17"/>
        <v>0</v>
      </c>
      <c r="I131" s="35">
        <f t="shared" si="11"/>
        <v>0</v>
      </c>
      <c r="J131" s="35"/>
      <c r="K131" s="36"/>
      <c r="L131" s="71">
        <f t="shared" si="12"/>
        <v>0</v>
      </c>
      <c r="M131" s="21">
        <f t="shared" si="18"/>
        <v>0</v>
      </c>
      <c r="N131" s="22">
        <f t="shared" si="10"/>
        <v>0</v>
      </c>
      <c r="O131" s="22">
        <f t="shared" si="19"/>
        <v>1254.1496563754006</v>
      </c>
      <c r="P131" s="22"/>
    </row>
    <row r="132" spans="2:16" hidden="1" x14ac:dyDescent="0.25">
      <c r="B132" s="33"/>
      <c r="C132" s="68" t="str">
        <f t="shared" si="13"/>
        <v xml:space="preserve"> </v>
      </c>
      <c r="D132" s="35">
        <f t="shared" si="14"/>
        <v>0</v>
      </c>
      <c r="E132" s="68">
        <f t="shared" si="15"/>
        <v>0</v>
      </c>
      <c r="F132" s="72">
        <f t="shared" si="16"/>
        <v>0</v>
      </c>
      <c r="G132" s="72"/>
      <c r="H132" s="34">
        <f t="shared" si="17"/>
        <v>0</v>
      </c>
      <c r="I132" s="35">
        <f t="shared" si="11"/>
        <v>0</v>
      </c>
      <c r="J132" s="35"/>
      <c r="K132" s="36"/>
      <c r="L132" s="71">
        <f t="shared" si="12"/>
        <v>0</v>
      </c>
      <c r="M132" s="21">
        <f t="shared" si="18"/>
        <v>0</v>
      </c>
      <c r="N132" s="22">
        <f t="shared" si="10"/>
        <v>0</v>
      </c>
      <c r="O132" s="22">
        <f t="shared" si="19"/>
        <v>1254.1496563754006</v>
      </c>
      <c r="P132" s="22"/>
    </row>
    <row r="133" spans="2:16" hidden="1" x14ac:dyDescent="0.25">
      <c r="B133" s="33"/>
      <c r="C133" s="68" t="str">
        <f t="shared" si="13"/>
        <v xml:space="preserve"> </v>
      </c>
      <c r="D133" s="35">
        <f t="shared" si="14"/>
        <v>0</v>
      </c>
      <c r="E133" s="68">
        <f t="shared" si="15"/>
        <v>0</v>
      </c>
      <c r="F133" s="72">
        <f t="shared" si="16"/>
        <v>0</v>
      </c>
      <c r="G133" s="72"/>
      <c r="H133" s="34">
        <f t="shared" si="17"/>
        <v>0</v>
      </c>
      <c r="I133" s="35">
        <f t="shared" si="11"/>
        <v>0</v>
      </c>
      <c r="J133" s="35"/>
      <c r="K133" s="36"/>
      <c r="L133" s="71">
        <f t="shared" si="12"/>
        <v>0</v>
      </c>
      <c r="M133" s="21">
        <f t="shared" si="18"/>
        <v>0</v>
      </c>
      <c r="N133" s="22">
        <f t="shared" si="10"/>
        <v>0</v>
      </c>
      <c r="O133" s="22">
        <f t="shared" si="19"/>
        <v>1254.1496563754006</v>
      </c>
      <c r="P133" s="22"/>
    </row>
    <row r="134" spans="2:16" hidden="1" x14ac:dyDescent="0.25">
      <c r="B134" s="33"/>
      <c r="C134" s="68" t="str">
        <f t="shared" si="13"/>
        <v xml:space="preserve"> </v>
      </c>
      <c r="D134" s="35">
        <f t="shared" si="14"/>
        <v>0</v>
      </c>
      <c r="E134" s="68">
        <f t="shared" si="15"/>
        <v>0</v>
      </c>
      <c r="F134" s="72">
        <f t="shared" si="16"/>
        <v>0</v>
      </c>
      <c r="G134" s="72"/>
      <c r="H134" s="34">
        <f t="shared" si="17"/>
        <v>0</v>
      </c>
      <c r="I134" s="35">
        <f t="shared" si="11"/>
        <v>0</v>
      </c>
      <c r="J134" s="35"/>
      <c r="K134" s="36"/>
      <c r="L134" s="71">
        <f t="shared" si="12"/>
        <v>0</v>
      </c>
      <c r="M134" s="21">
        <f t="shared" si="18"/>
        <v>0</v>
      </c>
      <c r="N134" s="22">
        <f t="shared" si="10"/>
        <v>0</v>
      </c>
      <c r="O134" s="22">
        <f t="shared" si="19"/>
        <v>1254.1496563754006</v>
      </c>
      <c r="P134" s="22"/>
    </row>
    <row r="135" spans="2:16" hidden="1" x14ac:dyDescent="0.25">
      <c r="B135" s="33"/>
      <c r="C135" s="68" t="str">
        <f t="shared" si="13"/>
        <v xml:space="preserve"> </v>
      </c>
      <c r="D135" s="35">
        <f t="shared" si="14"/>
        <v>0</v>
      </c>
      <c r="E135" s="68">
        <f t="shared" si="15"/>
        <v>0</v>
      </c>
      <c r="F135" s="72">
        <f t="shared" si="16"/>
        <v>0</v>
      </c>
      <c r="G135" s="72"/>
      <c r="H135" s="34">
        <f t="shared" si="17"/>
        <v>0</v>
      </c>
      <c r="I135" s="35">
        <f t="shared" si="11"/>
        <v>0</v>
      </c>
      <c r="J135" s="35"/>
      <c r="K135" s="36"/>
      <c r="L135" s="71">
        <f t="shared" si="12"/>
        <v>0</v>
      </c>
      <c r="M135" s="21">
        <f t="shared" si="18"/>
        <v>0</v>
      </c>
      <c r="N135" s="22">
        <f t="shared" si="10"/>
        <v>0</v>
      </c>
      <c r="O135" s="22">
        <f t="shared" si="19"/>
        <v>1254.1496563754006</v>
      </c>
      <c r="P135" s="22"/>
    </row>
    <row r="136" spans="2:16" hidden="1" x14ac:dyDescent="0.25">
      <c r="B136" s="33"/>
      <c r="C136" s="68" t="str">
        <f t="shared" si="13"/>
        <v xml:space="preserve"> </v>
      </c>
      <c r="D136" s="35">
        <f t="shared" si="14"/>
        <v>0</v>
      </c>
      <c r="E136" s="68">
        <f t="shared" si="15"/>
        <v>0</v>
      </c>
      <c r="F136" s="72">
        <f t="shared" si="16"/>
        <v>0</v>
      </c>
      <c r="G136" s="72"/>
      <c r="H136" s="34">
        <f t="shared" si="17"/>
        <v>0</v>
      </c>
      <c r="I136" s="35">
        <f t="shared" si="11"/>
        <v>0</v>
      </c>
      <c r="J136" s="35"/>
      <c r="K136" s="36"/>
      <c r="L136" s="71">
        <f t="shared" si="12"/>
        <v>0</v>
      </c>
      <c r="M136" s="21">
        <f t="shared" si="18"/>
        <v>0</v>
      </c>
      <c r="N136" s="22">
        <f t="shared" si="10"/>
        <v>0</v>
      </c>
      <c r="O136" s="22">
        <f t="shared" si="19"/>
        <v>1254.1496563754006</v>
      </c>
      <c r="P136" s="22"/>
    </row>
    <row r="137" spans="2:16" hidden="1" x14ac:dyDescent="0.25">
      <c r="B137" s="33"/>
      <c r="C137" s="68" t="str">
        <f t="shared" si="13"/>
        <v xml:space="preserve"> </v>
      </c>
      <c r="D137" s="35">
        <f t="shared" si="14"/>
        <v>0</v>
      </c>
      <c r="E137" s="68">
        <f t="shared" si="15"/>
        <v>0</v>
      </c>
      <c r="F137" s="72">
        <f t="shared" si="16"/>
        <v>0</v>
      </c>
      <c r="G137" s="72"/>
      <c r="H137" s="34">
        <f t="shared" si="17"/>
        <v>0</v>
      </c>
      <c r="I137" s="35">
        <f t="shared" si="11"/>
        <v>0</v>
      </c>
      <c r="J137" s="35"/>
      <c r="K137" s="36"/>
      <c r="L137" s="71">
        <f t="shared" si="12"/>
        <v>0</v>
      </c>
      <c r="M137" s="21">
        <f t="shared" si="18"/>
        <v>0</v>
      </c>
      <c r="N137" s="22">
        <f t="shared" si="10"/>
        <v>0</v>
      </c>
      <c r="O137" s="22">
        <f t="shared" si="19"/>
        <v>1254.1496563754006</v>
      </c>
      <c r="P137" s="22"/>
    </row>
    <row r="138" spans="2:16" hidden="1" x14ac:dyDescent="0.25">
      <c r="B138" s="33"/>
      <c r="C138" s="68" t="str">
        <f t="shared" si="13"/>
        <v xml:space="preserve"> </v>
      </c>
      <c r="D138" s="35">
        <f t="shared" si="14"/>
        <v>0</v>
      </c>
      <c r="E138" s="68">
        <f t="shared" si="15"/>
        <v>0</v>
      </c>
      <c r="F138" s="72">
        <f t="shared" si="16"/>
        <v>0</v>
      </c>
      <c r="G138" s="72"/>
      <c r="H138" s="34">
        <f t="shared" si="17"/>
        <v>0</v>
      </c>
      <c r="I138" s="35">
        <f t="shared" si="11"/>
        <v>0</v>
      </c>
      <c r="J138" s="35"/>
      <c r="K138" s="36"/>
      <c r="L138" s="71">
        <f t="shared" si="12"/>
        <v>0</v>
      </c>
      <c r="M138" s="21">
        <f t="shared" si="18"/>
        <v>0</v>
      </c>
      <c r="N138" s="22">
        <f t="shared" si="10"/>
        <v>0</v>
      </c>
      <c r="O138" s="22">
        <f t="shared" si="19"/>
        <v>1254.1496563754006</v>
      </c>
      <c r="P138" s="22"/>
    </row>
    <row r="139" spans="2:16" hidden="1" x14ac:dyDescent="0.25">
      <c r="B139" s="33"/>
      <c r="C139" s="68" t="str">
        <f t="shared" si="13"/>
        <v xml:space="preserve"> </v>
      </c>
      <c r="D139" s="35">
        <f t="shared" si="14"/>
        <v>0</v>
      </c>
      <c r="E139" s="68">
        <f t="shared" si="15"/>
        <v>0</v>
      </c>
      <c r="F139" s="72">
        <f t="shared" si="16"/>
        <v>0</v>
      </c>
      <c r="G139" s="72"/>
      <c r="H139" s="34">
        <f t="shared" si="17"/>
        <v>0</v>
      </c>
      <c r="I139" s="35">
        <f t="shared" si="11"/>
        <v>0</v>
      </c>
      <c r="J139" s="35"/>
      <c r="K139" s="36"/>
      <c r="L139" s="71">
        <f t="shared" si="12"/>
        <v>0</v>
      </c>
      <c r="M139" s="21">
        <f t="shared" si="18"/>
        <v>0</v>
      </c>
      <c r="N139" s="22">
        <f t="shared" si="10"/>
        <v>0</v>
      </c>
      <c r="O139" s="22">
        <f t="shared" si="19"/>
        <v>1254.1496563754006</v>
      </c>
      <c r="P139" s="22"/>
    </row>
    <row r="140" spans="2:16" hidden="1" x14ac:dyDescent="0.25">
      <c r="B140" s="33"/>
      <c r="C140" s="68" t="str">
        <f t="shared" si="13"/>
        <v xml:space="preserve"> </v>
      </c>
      <c r="D140" s="35">
        <f t="shared" si="14"/>
        <v>0</v>
      </c>
      <c r="E140" s="68">
        <f t="shared" si="15"/>
        <v>0</v>
      </c>
      <c r="F140" s="72">
        <f t="shared" si="16"/>
        <v>0</v>
      </c>
      <c r="G140" s="72"/>
      <c r="H140" s="34">
        <f t="shared" si="17"/>
        <v>0</v>
      </c>
      <c r="I140" s="35">
        <f t="shared" si="11"/>
        <v>0</v>
      </c>
      <c r="J140" s="35"/>
      <c r="K140" s="36"/>
      <c r="L140" s="71">
        <f t="shared" si="12"/>
        <v>0</v>
      </c>
      <c r="M140" s="21">
        <f t="shared" si="18"/>
        <v>0</v>
      </c>
      <c r="N140" s="22">
        <f t="shared" si="10"/>
        <v>0</v>
      </c>
      <c r="O140" s="22">
        <f t="shared" si="19"/>
        <v>1254.1496563754006</v>
      </c>
      <c r="P140" s="22"/>
    </row>
    <row r="141" spans="2:16" hidden="1" x14ac:dyDescent="0.25">
      <c r="B141" s="33"/>
      <c r="C141" s="68" t="str">
        <f t="shared" si="13"/>
        <v xml:space="preserve"> </v>
      </c>
      <c r="D141" s="35">
        <f t="shared" si="14"/>
        <v>0</v>
      </c>
      <c r="E141" s="68">
        <f t="shared" si="15"/>
        <v>0</v>
      </c>
      <c r="F141" s="72">
        <f t="shared" si="16"/>
        <v>0</v>
      </c>
      <c r="G141" s="72"/>
      <c r="H141" s="34">
        <f t="shared" si="17"/>
        <v>0</v>
      </c>
      <c r="I141" s="35">
        <f t="shared" si="11"/>
        <v>0</v>
      </c>
      <c r="J141" s="35"/>
      <c r="K141" s="36"/>
      <c r="L141" s="71">
        <f t="shared" si="12"/>
        <v>0</v>
      </c>
      <c r="M141" s="21">
        <f t="shared" si="18"/>
        <v>0</v>
      </c>
      <c r="N141" s="22">
        <f t="shared" si="10"/>
        <v>0</v>
      </c>
      <c r="O141" s="22">
        <f t="shared" si="19"/>
        <v>1254.1496563754006</v>
      </c>
      <c r="P141" s="22"/>
    </row>
    <row r="142" spans="2:16" hidden="1" x14ac:dyDescent="0.25">
      <c r="B142" s="33"/>
      <c r="C142" s="68" t="str">
        <f t="shared" si="13"/>
        <v xml:space="preserve"> </v>
      </c>
      <c r="D142" s="35">
        <f t="shared" si="14"/>
        <v>0</v>
      </c>
      <c r="E142" s="68">
        <f t="shared" si="15"/>
        <v>0</v>
      </c>
      <c r="F142" s="72">
        <f t="shared" si="16"/>
        <v>0</v>
      </c>
      <c r="G142" s="72"/>
      <c r="H142" s="34">
        <f t="shared" si="17"/>
        <v>0</v>
      </c>
      <c r="I142" s="35">
        <f t="shared" si="11"/>
        <v>0</v>
      </c>
      <c r="J142" s="35"/>
      <c r="K142" s="36"/>
      <c r="L142" s="71">
        <f t="shared" si="12"/>
        <v>0</v>
      </c>
      <c r="M142" s="21">
        <f t="shared" si="18"/>
        <v>0</v>
      </c>
      <c r="N142" s="22">
        <f t="shared" si="10"/>
        <v>0</v>
      </c>
      <c r="O142" s="22">
        <f t="shared" si="19"/>
        <v>1254.1496563754006</v>
      </c>
      <c r="P142" s="22"/>
    </row>
    <row r="143" spans="2:16" hidden="1" x14ac:dyDescent="0.25">
      <c r="B143" s="33"/>
      <c r="C143" s="68" t="str">
        <f t="shared" si="13"/>
        <v xml:space="preserve"> </v>
      </c>
      <c r="D143" s="35">
        <f t="shared" si="14"/>
        <v>0</v>
      </c>
      <c r="E143" s="68">
        <f t="shared" si="15"/>
        <v>0</v>
      </c>
      <c r="F143" s="72">
        <f t="shared" si="16"/>
        <v>0</v>
      </c>
      <c r="G143" s="72"/>
      <c r="H143" s="34">
        <f t="shared" si="17"/>
        <v>0</v>
      </c>
      <c r="I143" s="35">
        <f t="shared" si="11"/>
        <v>0</v>
      </c>
      <c r="J143" s="35"/>
      <c r="K143" s="36"/>
      <c r="L143" s="71">
        <f t="shared" si="12"/>
        <v>0</v>
      </c>
      <c r="M143" s="21">
        <f t="shared" si="18"/>
        <v>0</v>
      </c>
      <c r="N143" s="22">
        <f t="shared" si="10"/>
        <v>0</v>
      </c>
      <c r="O143" s="22">
        <f t="shared" si="19"/>
        <v>1254.1496563754006</v>
      </c>
      <c r="P143" s="22"/>
    </row>
    <row r="144" spans="2:16" hidden="1" x14ac:dyDescent="0.25">
      <c r="B144" s="33"/>
      <c r="C144" s="68" t="str">
        <f t="shared" si="13"/>
        <v xml:space="preserve"> </v>
      </c>
      <c r="D144" s="35">
        <f t="shared" si="14"/>
        <v>0</v>
      </c>
      <c r="E144" s="68">
        <f t="shared" si="15"/>
        <v>0</v>
      </c>
      <c r="F144" s="72">
        <f t="shared" si="16"/>
        <v>0</v>
      </c>
      <c r="G144" s="72"/>
      <c r="H144" s="34">
        <f t="shared" si="17"/>
        <v>0</v>
      </c>
      <c r="I144" s="35">
        <f t="shared" si="11"/>
        <v>0</v>
      </c>
      <c r="J144" s="35"/>
      <c r="K144" s="36"/>
      <c r="L144" s="71">
        <f t="shared" si="12"/>
        <v>0</v>
      </c>
      <c r="M144" s="21">
        <f t="shared" si="18"/>
        <v>0</v>
      </c>
      <c r="N144" s="22">
        <f t="shared" si="10"/>
        <v>0</v>
      </c>
      <c r="O144" s="22">
        <f t="shared" si="19"/>
        <v>1254.1496563754006</v>
      </c>
      <c r="P144" s="22"/>
    </row>
    <row r="145" spans="2:16" hidden="1" x14ac:dyDescent="0.25">
      <c r="B145" s="33"/>
      <c r="C145" s="68" t="str">
        <f t="shared" si="13"/>
        <v xml:space="preserve"> </v>
      </c>
      <c r="D145" s="35">
        <f t="shared" si="14"/>
        <v>0</v>
      </c>
      <c r="E145" s="68">
        <f t="shared" si="15"/>
        <v>0</v>
      </c>
      <c r="F145" s="72">
        <f t="shared" si="16"/>
        <v>0</v>
      </c>
      <c r="G145" s="72"/>
      <c r="H145" s="34">
        <f t="shared" si="17"/>
        <v>0</v>
      </c>
      <c r="I145" s="35">
        <f t="shared" si="11"/>
        <v>0</v>
      </c>
      <c r="J145" s="35"/>
      <c r="K145" s="36"/>
      <c r="L145" s="71">
        <f t="shared" si="12"/>
        <v>0</v>
      </c>
      <c r="M145" s="21">
        <f t="shared" si="18"/>
        <v>0</v>
      </c>
      <c r="N145" s="22">
        <f t="shared" si="10"/>
        <v>0</v>
      </c>
      <c r="O145" s="22">
        <f t="shared" si="19"/>
        <v>1254.1496563754006</v>
      </c>
      <c r="P145" s="22"/>
    </row>
    <row r="146" spans="2:16" hidden="1" x14ac:dyDescent="0.25">
      <c r="B146" s="33"/>
      <c r="C146" s="68" t="str">
        <f t="shared" si="13"/>
        <v xml:space="preserve"> </v>
      </c>
      <c r="D146" s="35">
        <f t="shared" si="14"/>
        <v>0</v>
      </c>
      <c r="E146" s="68">
        <f t="shared" si="15"/>
        <v>0</v>
      </c>
      <c r="F146" s="72">
        <f t="shared" si="16"/>
        <v>0</v>
      </c>
      <c r="G146" s="72"/>
      <c r="H146" s="34">
        <f t="shared" si="17"/>
        <v>0</v>
      </c>
      <c r="I146" s="35">
        <f t="shared" si="11"/>
        <v>0</v>
      </c>
      <c r="J146" s="35"/>
      <c r="K146" s="36"/>
      <c r="L146" s="71">
        <f t="shared" si="12"/>
        <v>0</v>
      </c>
      <c r="M146" s="21">
        <f t="shared" si="18"/>
        <v>0</v>
      </c>
      <c r="N146" s="22">
        <f t="shared" si="10"/>
        <v>0</v>
      </c>
      <c r="O146" s="22">
        <f t="shared" si="19"/>
        <v>1254.1496563754006</v>
      </c>
      <c r="P146" s="22"/>
    </row>
    <row r="147" spans="2:16" hidden="1" x14ac:dyDescent="0.25">
      <c r="B147" s="33"/>
      <c r="C147" s="68" t="str">
        <f t="shared" si="13"/>
        <v xml:space="preserve"> </v>
      </c>
      <c r="D147" s="35">
        <f t="shared" si="14"/>
        <v>0</v>
      </c>
      <c r="E147" s="68">
        <f t="shared" si="15"/>
        <v>0</v>
      </c>
      <c r="F147" s="72">
        <f t="shared" si="16"/>
        <v>0</v>
      </c>
      <c r="G147" s="72"/>
      <c r="H147" s="34">
        <f t="shared" si="17"/>
        <v>0</v>
      </c>
      <c r="I147" s="35">
        <f t="shared" si="11"/>
        <v>0</v>
      </c>
      <c r="J147" s="35"/>
      <c r="K147" s="36"/>
      <c r="L147" s="71">
        <f t="shared" si="12"/>
        <v>0</v>
      </c>
      <c r="M147" s="21">
        <f t="shared" si="18"/>
        <v>0</v>
      </c>
      <c r="N147" s="22">
        <f t="shared" si="10"/>
        <v>0</v>
      </c>
      <c r="O147" s="22">
        <f t="shared" si="19"/>
        <v>1254.1496563754006</v>
      </c>
      <c r="P147" s="22"/>
    </row>
    <row r="148" spans="2:16" hidden="1" x14ac:dyDescent="0.25">
      <c r="B148" s="33"/>
      <c r="C148" s="68" t="str">
        <f t="shared" si="13"/>
        <v xml:space="preserve"> </v>
      </c>
      <c r="D148" s="35">
        <f t="shared" si="14"/>
        <v>0</v>
      </c>
      <c r="E148" s="68">
        <f t="shared" si="15"/>
        <v>0</v>
      </c>
      <c r="F148" s="72">
        <f t="shared" si="16"/>
        <v>0</v>
      </c>
      <c r="G148" s="72"/>
      <c r="H148" s="34">
        <f t="shared" si="17"/>
        <v>0</v>
      </c>
      <c r="I148" s="35">
        <f t="shared" si="11"/>
        <v>0</v>
      </c>
      <c r="J148" s="35"/>
      <c r="K148" s="36"/>
      <c r="L148" s="71">
        <f t="shared" si="12"/>
        <v>0</v>
      </c>
      <c r="M148" s="21">
        <f t="shared" si="18"/>
        <v>0</v>
      </c>
      <c r="N148" s="22">
        <f t="shared" si="10"/>
        <v>0</v>
      </c>
      <c r="O148" s="22">
        <f t="shared" si="19"/>
        <v>1254.1496563754006</v>
      </c>
      <c r="P148" s="22"/>
    </row>
    <row r="149" spans="2:16" hidden="1" x14ac:dyDescent="0.25">
      <c r="B149" s="33"/>
      <c r="C149" s="68" t="str">
        <f t="shared" si="13"/>
        <v xml:space="preserve"> </v>
      </c>
      <c r="D149" s="35">
        <f t="shared" si="14"/>
        <v>0</v>
      </c>
      <c r="E149" s="68">
        <f t="shared" si="15"/>
        <v>0</v>
      </c>
      <c r="F149" s="72">
        <f t="shared" si="16"/>
        <v>0</v>
      </c>
      <c r="G149" s="72"/>
      <c r="H149" s="34">
        <f t="shared" si="17"/>
        <v>0</v>
      </c>
      <c r="I149" s="35">
        <f t="shared" si="11"/>
        <v>0</v>
      </c>
      <c r="J149" s="35"/>
      <c r="K149" s="36"/>
      <c r="L149" s="71">
        <f t="shared" si="12"/>
        <v>0</v>
      </c>
      <c r="M149" s="21">
        <f t="shared" si="18"/>
        <v>0</v>
      </c>
      <c r="N149" s="22">
        <f t="shared" si="10"/>
        <v>0</v>
      </c>
      <c r="O149" s="22">
        <f t="shared" si="19"/>
        <v>1254.1496563754006</v>
      </c>
      <c r="P149" s="22"/>
    </row>
    <row r="150" spans="2:16" hidden="1" x14ac:dyDescent="0.25">
      <c r="B150" s="33"/>
      <c r="C150" s="68" t="str">
        <f t="shared" si="13"/>
        <v xml:space="preserve"> </v>
      </c>
      <c r="D150" s="35">
        <f t="shared" si="14"/>
        <v>0</v>
      </c>
      <c r="E150" s="68">
        <f t="shared" si="15"/>
        <v>0</v>
      </c>
      <c r="F150" s="72">
        <f t="shared" si="16"/>
        <v>0</v>
      </c>
      <c r="G150" s="72"/>
      <c r="H150" s="34">
        <f t="shared" si="17"/>
        <v>0</v>
      </c>
      <c r="I150" s="35">
        <f t="shared" si="11"/>
        <v>0</v>
      </c>
      <c r="J150" s="35"/>
      <c r="K150" s="36"/>
      <c r="L150" s="71">
        <f t="shared" si="12"/>
        <v>0</v>
      </c>
      <c r="M150" s="21">
        <f t="shared" si="18"/>
        <v>0</v>
      </c>
      <c r="N150" s="22">
        <f t="shared" si="10"/>
        <v>0</v>
      </c>
      <c r="O150" s="22">
        <f t="shared" si="19"/>
        <v>1254.1496563754006</v>
      </c>
      <c r="P150" s="22"/>
    </row>
    <row r="151" spans="2:16" hidden="1" x14ac:dyDescent="0.25">
      <c r="B151" s="33"/>
      <c r="C151" s="68" t="str">
        <f t="shared" si="13"/>
        <v xml:space="preserve"> </v>
      </c>
      <c r="D151" s="35">
        <f t="shared" si="14"/>
        <v>0</v>
      </c>
      <c r="E151" s="68">
        <f t="shared" si="15"/>
        <v>0</v>
      </c>
      <c r="F151" s="72">
        <f t="shared" si="16"/>
        <v>0</v>
      </c>
      <c r="G151" s="72"/>
      <c r="H151" s="34">
        <f t="shared" si="17"/>
        <v>0</v>
      </c>
      <c r="I151" s="35">
        <f t="shared" si="11"/>
        <v>0</v>
      </c>
      <c r="J151" s="35"/>
      <c r="K151" s="36"/>
      <c r="L151" s="71">
        <f t="shared" si="12"/>
        <v>0</v>
      </c>
      <c r="M151" s="21">
        <f t="shared" si="18"/>
        <v>0</v>
      </c>
      <c r="N151" s="22">
        <f t="shared" si="10"/>
        <v>0</v>
      </c>
      <c r="O151" s="22">
        <f t="shared" si="19"/>
        <v>1254.1496563754006</v>
      </c>
      <c r="P151" s="22"/>
    </row>
    <row r="152" spans="2:16" hidden="1" x14ac:dyDescent="0.25">
      <c r="B152" s="33"/>
      <c r="C152" s="68" t="str">
        <f t="shared" si="13"/>
        <v xml:space="preserve"> </v>
      </c>
      <c r="D152" s="35">
        <f t="shared" si="14"/>
        <v>0</v>
      </c>
      <c r="E152" s="68">
        <f t="shared" si="15"/>
        <v>0</v>
      </c>
      <c r="F152" s="72">
        <f t="shared" si="16"/>
        <v>0</v>
      </c>
      <c r="G152" s="72"/>
      <c r="H152" s="34">
        <f t="shared" si="17"/>
        <v>0</v>
      </c>
      <c r="I152" s="35">
        <f t="shared" si="11"/>
        <v>0</v>
      </c>
      <c r="J152" s="35"/>
      <c r="K152" s="36"/>
      <c r="L152" s="71">
        <f t="shared" si="12"/>
        <v>0</v>
      </c>
      <c r="M152" s="21">
        <f t="shared" si="18"/>
        <v>0</v>
      </c>
      <c r="N152" s="22">
        <f t="shared" si="10"/>
        <v>0</v>
      </c>
      <c r="O152" s="22">
        <f t="shared" si="19"/>
        <v>1254.1496563754006</v>
      </c>
      <c r="P152" s="22"/>
    </row>
    <row r="153" spans="2:16" hidden="1" x14ac:dyDescent="0.25">
      <c r="B153" s="33"/>
      <c r="C153" s="68" t="str">
        <f t="shared" si="13"/>
        <v xml:space="preserve"> </v>
      </c>
      <c r="D153" s="35">
        <f t="shared" si="14"/>
        <v>0</v>
      </c>
      <c r="E153" s="68">
        <f t="shared" si="15"/>
        <v>0</v>
      </c>
      <c r="F153" s="72">
        <f t="shared" si="16"/>
        <v>0</v>
      </c>
      <c r="G153" s="72"/>
      <c r="H153" s="34">
        <f t="shared" si="17"/>
        <v>0</v>
      </c>
      <c r="I153" s="35">
        <f t="shared" si="11"/>
        <v>0</v>
      </c>
      <c r="J153" s="35"/>
      <c r="K153" s="36"/>
      <c r="L153" s="71">
        <f t="shared" si="12"/>
        <v>0</v>
      </c>
      <c r="M153" s="21">
        <f t="shared" si="18"/>
        <v>0</v>
      </c>
      <c r="N153" s="22">
        <f t="shared" si="10"/>
        <v>0</v>
      </c>
      <c r="O153" s="22">
        <f t="shared" si="19"/>
        <v>1254.1496563754006</v>
      </c>
      <c r="P153" s="22"/>
    </row>
    <row r="154" spans="2:16" hidden="1" x14ac:dyDescent="0.25">
      <c r="B154" s="33"/>
      <c r="C154" s="68" t="str">
        <f t="shared" si="13"/>
        <v xml:space="preserve"> </v>
      </c>
      <c r="D154" s="35">
        <f t="shared" si="14"/>
        <v>0</v>
      </c>
      <c r="E154" s="68">
        <f t="shared" si="15"/>
        <v>0</v>
      </c>
      <c r="F154" s="72">
        <f t="shared" si="16"/>
        <v>0</v>
      </c>
      <c r="G154" s="72"/>
      <c r="H154" s="34">
        <f t="shared" si="17"/>
        <v>0</v>
      </c>
      <c r="I154" s="35">
        <f t="shared" si="11"/>
        <v>0</v>
      </c>
      <c r="J154" s="35"/>
      <c r="K154" s="36"/>
      <c r="L154" s="71">
        <f t="shared" si="12"/>
        <v>0</v>
      </c>
      <c r="M154" s="21">
        <f t="shared" si="18"/>
        <v>0</v>
      </c>
      <c r="N154" s="22">
        <f t="shared" si="10"/>
        <v>0</v>
      </c>
      <c r="O154" s="22">
        <f t="shared" si="19"/>
        <v>1254.1496563754006</v>
      </c>
      <c r="P154" s="22"/>
    </row>
    <row r="155" spans="2:16" hidden="1" x14ac:dyDescent="0.25">
      <c r="B155" s="33"/>
      <c r="C155" s="68" t="str">
        <f t="shared" si="13"/>
        <v xml:space="preserve"> </v>
      </c>
      <c r="D155" s="35">
        <f t="shared" si="14"/>
        <v>0</v>
      </c>
      <c r="E155" s="68">
        <f t="shared" si="15"/>
        <v>0</v>
      </c>
      <c r="F155" s="72">
        <f t="shared" si="16"/>
        <v>0</v>
      </c>
      <c r="G155" s="72"/>
      <c r="H155" s="34">
        <f t="shared" si="17"/>
        <v>0</v>
      </c>
      <c r="I155" s="35">
        <f t="shared" si="11"/>
        <v>0</v>
      </c>
      <c r="J155" s="35"/>
      <c r="K155" s="36"/>
      <c r="L155" s="71">
        <f t="shared" si="12"/>
        <v>0</v>
      </c>
      <c r="M155" s="21">
        <f t="shared" si="18"/>
        <v>0</v>
      </c>
      <c r="N155" s="22">
        <f t="shared" si="10"/>
        <v>0</v>
      </c>
      <c r="O155" s="22">
        <f t="shared" si="19"/>
        <v>1254.1496563754006</v>
      </c>
      <c r="P155" s="22"/>
    </row>
    <row r="156" spans="2:16" hidden="1" x14ac:dyDescent="0.25">
      <c r="B156" s="33"/>
      <c r="C156" s="68" t="str">
        <f t="shared" si="13"/>
        <v xml:space="preserve"> </v>
      </c>
      <c r="D156" s="35">
        <f t="shared" si="14"/>
        <v>0</v>
      </c>
      <c r="E156" s="68">
        <f t="shared" si="15"/>
        <v>0</v>
      </c>
      <c r="F156" s="72">
        <f t="shared" si="16"/>
        <v>0</v>
      </c>
      <c r="G156" s="72"/>
      <c r="H156" s="34">
        <f t="shared" si="17"/>
        <v>0</v>
      </c>
      <c r="I156" s="35">
        <f t="shared" si="11"/>
        <v>0</v>
      </c>
      <c r="J156" s="35"/>
      <c r="K156" s="36"/>
      <c r="L156" s="71">
        <f t="shared" si="12"/>
        <v>0</v>
      </c>
      <c r="M156" s="21">
        <f t="shared" si="18"/>
        <v>0</v>
      </c>
      <c r="N156" s="22">
        <f t="shared" si="10"/>
        <v>0</v>
      </c>
      <c r="O156" s="22">
        <f t="shared" si="19"/>
        <v>1254.1496563754006</v>
      </c>
      <c r="P156" s="22"/>
    </row>
    <row r="157" spans="2:16" hidden="1" x14ac:dyDescent="0.25">
      <c r="B157" s="33"/>
      <c r="C157" s="68" t="str">
        <f t="shared" si="13"/>
        <v xml:space="preserve"> </v>
      </c>
      <c r="D157" s="35">
        <f t="shared" si="14"/>
        <v>0</v>
      </c>
      <c r="E157" s="68">
        <f t="shared" si="15"/>
        <v>0</v>
      </c>
      <c r="F157" s="72">
        <f t="shared" si="16"/>
        <v>0</v>
      </c>
      <c r="G157" s="72"/>
      <c r="H157" s="34">
        <f t="shared" si="17"/>
        <v>0</v>
      </c>
      <c r="I157" s="35">
        <f t="shared" si="11"/>
        <v>0</v>
      </c>
      <c r="J157" s="35"/>
      <c r="K157" s="36"/>
      <c r="L157" s="71">
        <f t="shared" si="12"/>
        <v>0</v>
      </c>
      <c r="M157" s="21">
        <f t="shared" si="18"/>
        <v>0</v>
      </c>
      <c r="N157" s="22">
        <f t="shared" si="10"/>
        <v>0</v>
      </c>
      <c r="O157" s="22">
        <f t="shared" si="19"/>
        <v>1254.1496563754006</v>
      </c>
      <c r="P157" s="22"/>
    </row>
    <row r="158" spans="2:16" hidden="1" x14ac:dyDescent="0.25">
      <c r="B158" s="33"/>
      <c r="C158" s="68" t="str">
        <f t="shared" si="13"/>
        <v xml:space="preserve"> </v>
      </c>
      <c r="D158" s="35">
        <f t="shared" si="14"/>
        <v>0</v>
      </c>
      <c r="E158" s="68">
        <f t="shared" si="15"/>
        <v>0</v>
      </c>
      <c r="F158" s="72">
        <f t="shared" si="16"/>
        <v>0</v>
      </c>
      <c r="G158" s="72"/>
      <c r="H158" s="34">
        <f t="shared" si="17"/>
        <v>0</v>
      </c>
      <c r="I158" s="35">
        <f t="shared" si="11"/>
        <v>0</v>
      </c>
      <c r="J158" s="35"/>
      <c r="K158" s="36"/>
      <c r="L158" s="71">
        <f t="shared" si="12"/>
        <v>0</v>
      </c>
      <c r="M158" s="21">
        <f t="shared" si="18"/>
        <v>0</v>
      </c>
      <c r="N158" s="22">
        <f t="shared" si="10"/>
        <v>0</v>
      </c>
      <c r="O158" s="22">
        <f t="shared" si="19"/>
        <v>1254.1496563754006</v>
      </c>
      <c r="P158" s="22"/>
    </row>
    <row r="159" spans="2:16" hidden="1" x14ac:dyDescent="0.25">
      <c r="B159" s="33"/>
      <c r="C159" s="68" t="str">
        <f t="shared" si="13"/>
        <v xml:space="preserve"> </v>
      </c>
      <c r="D159" s="35">
        <f t="shared" si="14"/>
        <v>0</v>
      </c>
      <c r="E159" s="68">
        <f t="shared" si="15"/>
        <v>0</v>
      </c>
      <c r="F159" s="72">
        <f t="shared" si="16"/>
        <v>0</v>
      </c>
      <c r="G159" s="72"/>
      <c r="H159" s="34">
        <f t="shared" si="17"/>
        <v>0</v>
      </c>
      <c r="I159" s="35">
        <f t="shared" si="11"/>
        <v>0</v>
      </c>
      <c r="J159" s="35"/>
      <c r="K159" s="36"/>
      <c r="L159" s="71">
        <f t="shared" si="12"/>
        <v>0</v>
      </c>
      <c r="M159" s="21">
        <f t="shared" si="18"/>
        <v>0</v>
      </c>
      <c r="N159" s="22">
        <f t="shared" si="10"/>
        <v>0</v>
      </c>
      <c r="O159" s="22">
        <f t="shared" si="19"/>
        <v>1254.1496563754006</v>
      </c>
      <c r="P159" s="22"/>
    </row>
    <row r="160" spans="2:16" hidden="1" x14ac:dyDescent="0.25">
      <c r="B160" s="33"/>
      <c r="C160" s="68" t="str">
        <f t="shared" si="13"/>
        <v xml:space="preserve"> </v>
      </c>
      <c r="D160" s="35">
        <f t="shared" si="14"/>
        <v>0</v>
      </c>
      <c r="E160" s="68">
        <f t="shared" si="15"/>
        <v>0</v>
      </c>
      <c r="F160" s="72">
        <f t="shared" si="16"/>
        <v>0</v>
      </c>
      <c r="G160" s="72"/>
      <c r="H160" s="34">
        <f t="shared" si="17"/>
        <v>0</v>
      </c>
      <c r="I160" s="35">
        <f>+F160</f>
        <v>0</v>
      </c>
      <c r="J160" s="35"/>
      <c r="K160" s="36"/>
      <c r="L160" s="71">
        <f t="shared" si="12"/>
        <v>0</v>
      </c>
      <c r="M160" s="21">
        <f t="shared" si="18"/>
        <v>0</v>
      </c>
      <c r="N160" s="22">
        <f t="shared" si="10"/>
        <v>0</v>
      </c>
      <c r="O160" s="22">
        <f t="shared" si="19"/>
        <v>1254.1496563754006</v>
      </c>
      <c r="P160" s="22"/>
    </row>
    <row r="161" spans="2:16" hidden="1" x14ac:dyDescent="0.25">
      <c r="B161" s="33"/>
      <c r="C161" s="68" t="str">
        <f t="shared" si="13"/>
        <v xml:space="preserve"> </v>
      </c>
      <c r="D161" s="35">
        <f t="shared" si="14"/>
        <v>0</v>
      </c>
      <c r="E161" s="68">
        <f t="shared" si="15"/>
        <v>0</v>
      </c>
      <c r="F161" s="72">
        <f t="shared" si="16"/>
        <v>0</v>
      </c>
      <c r="G161" s="72"/>
      <c r="H161" s="34">
        <f t="shared" si="17"/>
        <v>0</v>
      </c>
      <c r="I161" s="35">
        <f t="shared" ref="I161:I224" si="20">+F161</f>
        <v>0</v>
      </c>
      <c r="J161" s="35"/>
      <c r="K161" s="36"/>
      <c r="L161" s="71">
        <f t="shared" si="12"/>
        <v>0</v>
      </c>
      <c r="M161" s="21">
        <f t="shared" si="18"/>
        <v>0</v>
      </c>
      <c r="N161" s="22">
        <f t="shared" si="10"/>
        <v>0</v>
      </c>
      <c r="O161" s="22">
        <f t="shared" si="19"/>
        <v>1254.1496563754006</v>
      </c>
      <c r="P161" s="22"/>
    </row>
    <row r="162" spans="2:16" hidden="1" x14ac:dyDescent="0.25">
      <c r="B162" s="33"/>
      <c r="C162" s="68" t="str">
        <f t="shared" si="13"/>
        <v xml:space="preserve"> </v>
      </c>
      <c r="D162" s="35">
        <f t="shared" si="14"/>
        <v>0</v>
      </c>
      <c r="E162" s="68">
        <f t="shared" si="15"/>
        <v>0</v>
      </c>
      <c r="F162" s="72">
        <f t="shared" si="16"/>
        <v>0</v>
      </c>
      <c r="G162" s="72"/>
      <c r="H162" s="34">
        <f t="shared" si="17"/>
        <v>0</v>
      </c>
      <c r="I162" s="35">
        <f t="shared" si="20"/>
        <v>0</v>
      </c>
      <c r="J162" s="35"/>
      <c r="K162" s="36"/>
      <c r="L162" s="71">
        <f t="shared" si="12"/>
        <v>0</v>
      </c>
      <c r="M162" s="21">
        <f t="shared" si="18"/>
        <v>0</v>
      </c>
      <c r="N162" s="22">
        <f t="shared" si="10"/>
        <v>0</v>
      </c>
      <c r="O162" s="22">
        <f t="shared" si="19"/>
        <v>1254.1496563754006</v>
      </c>
      <c r="P162" s="22"/>
    </row>
    <row r="163" spans="2:16" hidden="1" x14ac:dyDescent="0.25">
      <c r="B163" s="33"/>
      <c r="C163" s="68" t="str">
        <f t="shared" si="13"/>
        <v xml:space="preserve"> </v>
      </c>
      <c r="D163" s="35">
        <f t="shared" si="14"/>
        <v>0</v>
      </c>
      <c r="E163" s="68">
        <f t="shared" si="15"/>
        <v>0</v>
      </c>
      <c r="F163" s="72">
        <f t="shared" si="16"/>
        <v>0</v>
      </c>
      <c r="G163" s="72"/>
      <c r="H163" s="34">
        <f t="shared" si="17"/>
        <v>0</v>
      </c>
      <c r="I163" s="35">
        <f t="shared" si="20"/>
        <v>0</v>
      </c>
      <c r="J163" s="35"/>
      <c r="K163" s="36"/>
      <c r="L163" s="71">
        <f t="shared" si="12"/>
        <v>0</v>
      </c>
      <c r="M163" s="21">
        <f t="shared" si="18"/>
        <v>0</v>
      </c>
      <c r="N163" s="22">
        <f t="shared" si="10"/>
        <v>0</v>
      </c>
      <c r="O163" s="22">
        <f t="shared" si="19"/>
        <v>1254.1496563754006</v>
      </c>
      <c r="P163" s="22"/>
    </row>
    <row r="164" spans="2:16" hidden="1" x14ac:dyDescent="0.25">
      <c r="B164" s="33"/>
      <c r="C164" s="68" t="str">
        <f t="shared" si="13"/>
        <v xml:space="preserve"> </v>
      </c>
      <c r="D164" s="35">
        <f t="shared" si="14"/>
        <v>0</v>
      </c>
      <c r="E164" s="68">
        <f t="shared" si="15"/>
        <v>0</v>
      </c>
      <c r="F164" s="72">
        <f t="shared" si="16"/>
        <v>0</v>
      </c>
      <c r="G164" s="72"/>
      <c r="H164" s="34">
        <f t="shared" si="17"/>
        <v>0</v>
      </c>
      <c r="I164" s="35">
        <f t="shared" si="20"/>
        <v>0</v>
      </c>
      <c r="J164" s="35"/>
      <c r="K164" s="36"/>
      <c r="L164" s="71">
        <f t="shared" si="12"/>
        <v>0</v>
      </c>
      <c r="M164" s="21">
        <f t="shared" si="18"/>
        <v>0</v>
      </c>
      <c r="N164" s="22">
        <f t="shared" si="10"/>
        <v>0</v>
      </c>
      <c r="O164" s="22">
        <f t="shared" si="19"/>
        <v>1254.1496563754006</v>
      </c>
      <c r="P164" s="22"/>
    </row>
    <row r="165" spans="2:16" hidden="1" x14ac:dyDescent="0.25">
      <c r="B165" s="33"/>
      <c r="C165" s="68" t="str">
        <f t="shared" si="13"/>
        <v xml:space="preserve"> </v>
      </c>
      <c r="D165" s="35">
        <f t="shared" si="14"/>
        <v>0</v>
      </c>
      <c r="E165" s="68">
        <f t="shared" si="15"/>
        <v>0</v>
      </c>
      <c r="F165" s="72">
        <f t="shared" si="16"/>
        <v>0</v>
      </c>
      <c r="G165" s="72"/>
      <c r="H165" s="34">
        <f t="shared" si="17"/>
        <v>0</v>
      </c>
      <c r="I165" s="35">
        <f t="shared" si="20"/>
        <v>0</v>
      </c>
      <c r="J165" s="35"/>
      <c r="K165" s="36"/>
      <c r="L165" s="71">
        <f t="shared" si="12"/>
        <v>0</v>
      </c>
      <c r="M165" s="21">
        <f t="shared" si="18"/>
        <v>0</v>
      </c>
      <c r="N165" s="22">
        <f t="shared" si="10"/>
        <v>0</v>
      </c>
      <c r="O165" s="22">
        <f t="shared" si="19"/>
        <v>1254.1496563754006</v>
      </c>
      <c r="P165" s="22"/>
    </row>
    <row r="166" spans="2:16" hidden="1" x14ac:dyDescent="0.25">
      <c r="B166" s="33"/>
      <c r="C166" s="68" t="str">
        <f t="shared" si="13"/>
        <v xml:space="preserve"> </v>
      </c>
      <c r="D166" s="35">
        <f t="shared" si="14"/>
        <v>0</v>
      </c>
      <c r="E166" s="68">
        <f t="shared" si="15"/>
        <v>0</v>
      </c>
      <c r="F166" s="72">
        <f t="shared" si="16"/>
        <v>0</v>
      </c>
      <c r="G166" s="72"/>
      <c r="H166" s="34">
        <f t="shared" si="17"/>
        <v>0</v>
      </c>
      <c r="I166" s="35">
        <f t="shared" si="20"/>
        <v>0</v>
      </c>
      <c r="J166" s="35"/>
      <c r="K166" s="36"/>
      <c r="L166" s="71">
        <f t="shared" si="12"/>
        <v>0</v>
      </c>
      <c r="M166" s="21">
        <f t="shared" si="18"/>
        <v>0</v>
      </c>
      <c r="N166" s="22">
        <f t="shared" si="10"/>
        <v>0</v>
      </c>
      <c r="O166" s="22">
        <f t="shared" si="19"/>
        <v>1254.1496563754006</v>
      </c>
      <c r="P166" s="22"/>
    </row>
    <row r="167" spans="2:16" hidden="1" x14ac:dyDescent="0.25">
      <c r="B167" s="33"/>
      <c r="C167" s="68" t="str">
        <f t="shared" si="13"/>
        <v xml:space="preserve"> </v>
      </c>
      <c r="D167" s="35">
        <f t="shared" si="14"/>
        <v>0</v>
      </c>
      <c r="E167" s="68">
        <f t="shared" si="15"/>
        <v>0</v>
      </c>
      <c r="F167" s="72">
        <f t="shared" si="16"/>
        <v>0</v>
      </c>
      <c r="G167" s="72"/>
      <c r="H167" s="34">
        <f t="shared" si="17"/>
        <v>0</v>
      </c>
      <c r="I167" s="35">
        <f t="shared" si="20"/>
        <v>0</v>
      </c>
      <c r="J167" s="35"/>
      <c r="K167" s="36"/>
      <c r="L167" s="71">
        <f t="shared" si="12"/>
        <v>0</v>
      </c>
      <c r="M167" s="21">
        <f t="shared" si="18"/>
        <v>0</v>
      </c>
      <c r="N167" s="22">
        <f t="shared" ref="N167:N230" si="21">IF(C167&gt;$F$18,M167,0)</f>
        <v>0</v>
      </c>
      <c r="O167" s="22">
        <f t="shared" si="19"/>
        <v>1254.1496563754006</v>
      </c>
      <c r="P167" s="22"/>
    </row>
    <row r="168" spans="2:16" hidden="1" x14ac:dyDescent="0.25">
      <c r="B168" s="33"/>
      <c r="C168" s="68" t="str">
        <f t="shared" si="13"/>
        <v xml:space="preserve"> </v>
      </c>
      <c r="D168" s="35">
        <f t="shared" si="14"/>
        <v>0</v>
      </c>
      <c r="E168" s="68">
        <f t="shared" si="15"/>
        <v>0</v>
      </c>
      <c r="F168" s="72">
        <f t="shared" si="16"/>
        <v>0</v>
      </c>
      <c r="G168" s="72"/>
      <c r="H168" s="34">
        <f t="shared" si="17"/>
        <v>0</v>
      </c>
      <c r="I168" s="35">
        <f t="shared" si="20"/>
        <v>0</v>
      </c>
      <c r="J168" s="35"/>
      <c r="K168" s="36"/>
      <c r="L168" s="71">
        <f t="shared" ref="L168:L230" si="22">+IF(F168=" ",0,F168+(D168*$H$16))</f>
        <v>0</v>
      </c>
      <c r="M168" s="21">
        <f t="shared" si="18"/>
        <v>0</v>
      </c>
      <c r="N168" s="22">
        <f t="shared" si="21"/>
        <v>0</v>
      </c>
      <c r="O168" s="22">
        <f t="shared" si="19"/>
        <v>1254.1496563754006</v>
      </c>
      <c r="P168" s="22"/>
    </row>
    <row r="169" spans="2:16" hidden="1" x14ac:dyDescent="0.25">
      <c r="B169" s="33"/>
      <c r="C169" s="68" t="str">
        <f t="shared" ref="C169:C230" si="23">IF(H168&gt;0.1,(C168+1)," ")</f>
        <v xml:space="preserve"> </v>
      </c>
      <c r="D169" s="35">
        <f t="shared" ref="D169:D230" si="24">IF(H168&gt;=0,IF($R$14&gt;=C169,(0),(+H168*$F$13)),0)</f>
        <v>0</v>
      </c>
      <c r="E169" s="68">
        <f t="shared" ref="E169:E230" si="25">IF(H168&gt;=0.5,IF($R$15&gt;=C169,0,$F$14),0)</f>
        <v>0</v>
      </c>
      <c r="F169" s="72">
        <f t="shared" ref="F169:F230" si="26">IF(C169&lt;=$F$18,0,IF(H168&lt;=O169+E169,-H168-E169-D169,-O169-E169))</f>
        <v>0</v>
      </c>
      <c r="G169" s="72"/>
      <c r="H169" s="34">
        <f t="shared" ref="H169:H230" si="27">SUM(D169:F169)+H168</f>
        <v>0</v>
      </c>
      <c r="I169" s="35">
        <f t="shared" si="20"/>
        <v>0</v>
      </c>
      <c r="J169" s="35"/>
      <c r="K169" s="36"/>
      <c r="L169" s="71">
        <f t="shared" si="22"/>
        <v>0</v>
      </c>
      <c r="M169" s="21">
        <f t="shared" ref="M169:M230" si="28">-PMT($F$13,$F$16,(H168),0)</f>
        <v>0</v>
      </c>
      <c r="N169" s="22">
        <f t="shared" si="21"/>
        <v>0</v>
      </c>
      <c r="O169" s="22">
        <f t="shared" ref="O169:O230" si="29">IF(O168=0,N169,O168)</f>
        <v>1254.1496563754006</v>
      </c>
      <c r="P169" s="22"/>
    </row>
    <row r="170" spans="2:16" hidden="1" x14ac:dyDescent="0.25">
      <c r="B170" s="33"/>
      <c r="C170" s="68" t="str">
        <f t="shared" si="23"/>
        <v xml:space="preserve"> </v>
      </c>
      <c r="D170" s="35">
        <f t="shared" si="24"/>
        <v>0</v>
      </c>
      <c r="E170" s="68">
        <f t="shared" si="25"/>
        <v>0</v>
      </c>
      <c r="F170" s="72">
        <f t="shared" si="26"/>
        <v>0</v>
      </c>
      <c r="G170" s="72"/>
      <c r="H170" s="34">
        <f t="shared" si="27"/>
        <v>0</v>
      </c>
      <c r="I170" s="35">
        <f t="shared" si="20"/>
        <v>0</v>
      </c>
      <c r="J170" s="35"/>
      <c r="K170" s="36"/>
      <c r="L170" s="71">
        <f t="shared" si="22"/>
        <v>0</v>
      </c>
      <c r="M170" s="21">
        <f t="shared" si="28"/>
        <v>0</v>
      </c>
      <c r="N170" s="22">
        <f t="shared" si="21"/>
        <v>0</v>
      </c>
      <c r="O170" s="22">
        <f t="shared" si="29"/>
        <v>1254.1496563754006</v>
      </c>
      <c r="P170" s="22"/>
    </row>
    <row r="171" spans="2:16" hidden="1" x14ac:dyDescent="0.25">
      <c r="B171" s="33"/>
      <c r="C171" s="68" t="str">
        <f t="shared" si="23"/>
        <v xml:space="preserve"> </v>
      </c>
      <c r="D171" s="35">
        <f t="shared" si="24"/>
        <v>0</v>
      </c>
      <c r="E171" s="68">
        <f t="shared" si="25"/>
        <v>0</v>
      </c>
      <c r="F171" s="72">
        <f t="shared" si="26"/>
        <v>0</v>
      </c>
      <c r="G171" s="72"/>
      <c r="H171" s="34">
        <f t="shared" si="27"/>
        <v>0</v>
      </c>
      <c r="I171" s="35">
        <f t="shared" si="20"/>
        <v>0</v>
      </c>
      <c r="J171" s="35"/>
      <c r="K171" s="36"/>
      <c r="L171" s="71">
        <f t="shared" si="22"/>
        <v>0</v>
      </c>
      <c r="M171" s="21">
        <f t="shared" si="28"/>
        <v>0</v>
      </c>
      <c r="N171" s="22">
        <f t="shared" si="21"/>
        <v>0</v>
      </c>
      <c r="O171" s="22">
        <f t="shared" si="29"/>
        <v>1254.1496563754006</v>
      </c>
      <c r="P171" s="22"/>
    </row>
    <row r="172" spans="2:16" hidden="1" x14ac:dyDescent="0.25">
      <c r="B172" s="33"/>
      <c r="C172" s="68" t="str">
        <f t="shared" si="23"/>
        <v xml:space="preserve"> </v>
      </c>
      <c r="D172" s="35">
        <f t="shared" si="24"/>
        <v>0</v>
      </c>
      <c r="E172" s="68">
        <f t="shared" si="25"/>
        <v>0</v>
      </c>
      <c r="F172" s="72">
        <f t="shared" si="26"/>
        <v>0</v>
      </c>
      <c r="G172" s="72"/>
      <c r="H172" s="34">
        <f t="shared" si="27"/>
        <v>0</v>
      </c>
      <c r="I172" s="35">
        <f t="shared" si="20"/>
        <v>0</v>
      </c>
      <c r="J172" s="35"/>
      <c r="K172" s="36"/>
      <c r="L172" s="71">
        <f t="shared" si="22"/>
        <v>0</v>
      </c>
      <c r="M172" s="21">
        <f t="shared" si="28"/>
        <v>0</v>
      </c>
      <c r="N172" s="22">
        <f t="shared" si="21"/>
        <v>0</v>
      </c>
      <c r="O172" s="22">
        <f t="shared" si="29"/>
        <v>1254.1496563754006</v>
      </c>
      <c r="P172" s="22"/>
    </row>
    <row r="173" spans="2:16" hidden="1" x14ac:dyDescent="0.25">
      <c r="B173" s="33"/>
      <c r="C173" s="68" t="str">
        <f t="shared" si="23"/>
        <v xml:space="preserve"> </v>
      </c>
      <c r="D173" s="35">
        <f t="shared" si="24"/>
        <v>0</v>
      </c>
      <c r="E173" s="68">
        <f t="shared" si="25"/>
        <v>0</v>
      </c>
      <c r="F173" s="72">
        <f t="shared" si="26"/>
        <v>0</v>
      </c>
      <c r="G173" s="72"/>
      <c r="H173" s="34">
        <f t="shared" si="27"/>
        <v>0</v>
      </c>
      <c r="I173" s="35">
        <f t="shared" si="20"/>
        <v>0</v>
      </c>
      <c r="J173" s="35"/>
      <c r="K173" s="36"/>
      <c r="L173" s="71">
        <f t="shared" si="22"/>
        <v>0</v>
      </c>
      <c r="M173" s="21">
        <f t="shared" si="28"/>
        <v>0</v>
      </c>
      <c r="N173" s="22">
        <f t="shared" si="21"/>
        <v>0</v>
      </c>
      <c r="O173" s="22">
        <f t="shared" si="29"/>
        <v>1254.1496563754006</v>
      </c>
      <c r="P173" s="22"/>
    </row>
    <row r="174" spans="2:16" hidden="1" x14ac:dyDescent="0.25">
      <c r="B174" s="33"/>
      <c r="C174" s="68" t="str">
        <f t="shared" si="23"/>
        <v xml:space="preserve"> </v>
      </c>
      <c r="D174" s="35">
        <f t="shared" si="24"/>
        <v>0</v>
      </c>
      <c r="E174" s="68">
        <f t="shared" si="25"/>
        <v>0</v>
      </c>
      <c r="F174" s="72">
        <f t="shared" si="26"/>
        <v>0</v>
      </c>
      <c r="G174" s="72"/>
      <c r="H174" s="34">
        <f t="shared" si="27"/>
        <v>0</v>
      </c>
      <c r="I174" s="35">
        <f t="shared" si="20"/>
        <v>0</v>
      </c>
      <c r="J174" s="35"/>
      <c r="K174" s="36"/>
      <c r="L174" s="71">
        <f t="shared" si="22"/>
        <v>0</v>
      </c>
      <c r="M174" s="21">
        <f t="shared" si="28"/>
        <v>0</v>
      </c>
      <c r="N174" s="22">
        <f t="shared" si="21"/>
        <v>0</v>
      </c>
      <c r="O174" s="22">
        <f t="shared" si="29"/>
        <v>1254.1496563754006</v>
      </c>
      <c r="P174" s="22"/>
    </row>
    <row r="175" spans="2:16" hidden="1" x14ac:dyDescent="0.25">
      <c r="B175" s="33"/>
      <c r="C175" s="68" t="str">
        <f t="shared" si="23"/>
        <v xml:space="preserve"> </v>
      </c>
      <c r="D175" s="35">
        <f t="shared" si="24"/>
        <v>0</v>
      </c>
      <c r="E175" s="68">
        <f t="shared" si="25"/>
        <v>0</v>
      </c>
      <c r="F175" s="72">
        <f t="shared" si="26"/>
        <v>0</v>
      </c>
      <c r="G175" s="72"/>
      <c r="H175" s="34">
        <f t="shared" si="27"/>
        <v>0</v>
      </c>
      <c r="I175" s="35">
        <f t="shared" si="20"/>
        <v>0</v>
      </c>
      <c r="J175" s="35"/>
      <c r="K175" s="36"/>
      <c r="L175" s="71">
        <f t="shared" si="22"/>
        <v>0</v>
      </c>
      <c r="M175" s="21">
        <f t="shared" si="28"/>
        <v>0</v>
      </c>
      <c r="N175" s="22">
        <f t="shared" si="21"/>
        <v>0</v>
      </c>
      <c r="O175" s="22">
        <f t="shared" si="29"/>
        <v>1254.1496563754006</v>
      </c>
      <c r="P175" s="22"/>
    </row>
    <row r="176" spans="2:16" hidden="1" x14ac:dyDescent="0.25">
      <c r="B176" s="33"/>
      <c r="C176" s="68" t="str">
        <f t="shared" si="23"/>
        <v xml:space="preserve"> </v>
      </c>
      <c r="D176" s="35">
        <f t="shared" si="24"/>
        <v>0</v>
      </c>
      <c r="E176" s="68">
        <f t="shared" si="25"/>
        <v>0</v>
      </c>
      <c r="F176" s="72">
        <f t="shared" si="26"/>
        <v>0</v>
      </c>
      <c r="G176" s="72"/>
      <c r="H176" s="34">
        <f t="shared" si="27"/>
        <v>0</v>
      </c>
      <c r="I176" s="35">
        <f t="shared" si="20"/>
        <v>0</v>
      </c>
      <c r="J176" s="35"/>
      <c r="K176" s="36"/>
      <c r="L176" s="71">
        <f t="shared" si="22"/>
        <v>0</v>
      </c>
      <c r="M176" s="21">
        <f t="shared" si="28"/>
        <v>0</v>
      </c>
      <c r="N176" s="22">
        <f t="shared" si="21"/>
        <v>0</v>
      </c>
      <c r="O176" s="22">
        <f t="shared" si="29"/>
        <v>1254.1496563754006</v>
      </c>
      <c r="P176" s="22"/>
    </row>
    <row r="177" spans="2:16" hidden="1" x14ac:dyDescent="0.25">
      <c r="B177" s="33"/>
      <c r="C177" s="68" t="str">
        <f t="shared" si="23"/>
        <v xml:space="preserve"> </v>
      </c>
      <c r="D177" s="35">
        <f t="shared" si="24"/>
        <v>0</v>
      </c>
      <c r="E177" s="68">
        <f t="shared" si="25"/>
        <v>0</v>
      </c>
      <c r="F177" s="72">
        <f t="shared" si="26"/>
        <v>0</v>
      </c>
      <c r="G177" s="72"/>
      <c r="H177" s="34">
        <f t="shared" si="27"/>
        <v>0</v>
      </c>
      <c r="I177" s="35">
        <f t="shared" si="20"/>
        <v>0</v>
      </c>
      <c r="J177" s="35"/>
      <c r="K177" s="36"/>
      <c r="L177" s="71">
        <f t="shared" si="22"/>
        <v>0</v>
      </c>
      <c r="M177" s="21">
        <f t="shared" si="28"/>
        <v>0</v>
      </c>
      <c r="N177" s="22">
        <f t="shared" si="21"/>
        <v>0</v>
      </c>
      <c r="O177" s="22">
        <f t="shared" si="29"/>
        <v>1254.1496563754006</v>
      </c>
      <c r="P177" s="22"/>
    </row>
    <row r="178" spans="2:16" hidden="1" x14ac:dyDescent="0.25">
      <c r="B178" s="33"/>
      <c r="C178" s="68" t="str">
        <f t="shared" si="23"/>
        <v xml:space="preserve"> </v>
      </c>
      <c r="D178" s="35">
        <f t="shared" si="24"/>
        <v>0</v>
      </c>
      <c r="E178" s="68">
        <f t="shared" si="25"/>
        <v>0</v>
      </c>
      <c r="F178" s="72">
        <f t="shared" si="26"/>
        <v>0</v>
      </c>
      <c r="G178" s="72"/>
      <c r="H178" s="34">
        <f t="shared" si="27"/>
        <v>0</v>
      </c>
      <c r="I178" s="35">
        <f t="shared" si="20"/>
        <v>0</v>
      </c>
      <c r="J178" s="35"/>
      <c r="K178" s="36"/>
      <c r="L178" s="71">
        <f t="shared" si="22"/>
        <v>0</v>
      </c>
      <c r="M178" s="21">
        <f t="shared" si="28"/>
        <v>0</v>
      </c>
      <c r="N178" s="22">
        <f t="shared" si="21"/>
        <v>0</v>
      </c>
      <c r="O178" s="22">
        <f t="shared" si="29"/>
        <v>1254.1496563754006</v>
      </c>
      <c r="P178" s="22"/>
    </row>
    <row r="179" spans="2:16" hidden="1" x14ac:dyDescent="0.25">
      <c r="B179" s="33"/>
      <c r="C179" s="68" t="str">
        <f t="shared" si="23"/>
        <v xml:space="preserve"> </v>
      </c>
      <c r="D179" s="35">
        <f t="shared" si="24"/>
        <v>0</v>
      </c>
      <c r="E179" s="68">
        <f t="shared" si="25"/>
        <v>0</v>
      </c>
      <c r="F179" s="72">
        <f t="shared" si="26"/>
        <v>0</v>
      </c>
      <c r="G179" s="72"/>
      <c r="H179" s="34">
        <f t="shared" si="27"/>
        <v>0</v>
      </c>
      <c r="I179" s="35">
        <f t="shared" si="20"/>
        <v>0</v>
      </c>
      <c r="J179" s="35"/>
      <c r="K179" s="36"/>
      <c r="L179" s="71">
        <f t="shared" si="22"/>
        <v>0</v>
      </c>
      <c r="M179" s="21">
        <f t="shared" si="28"/>
        <v>0</v>
      </c>
      <c r="N179" s="22">
        <f t="shared" si="21"/>
        <v>0</v>
      </c>
      <c r="O179" s="22">
        <f t="shared" si="29"/>
        <v>1254.1496563754006</v>
      </c>
      <c r="P179" s="22"/>
    </row>
    <row r="180" spans="2:16" hidden="1" x14ac:dyDescent="0.25">
      <c r="B180" s="33"/>
      <c r="C180" s="68" t="str">
        <f t="shared" si="23"/>
        <v xml:space="preserve"> </v>
      </c>
      <c r="D180" s="35">
        <f t="shared" si="24"/>
        <v>0</v>
      </c>
      <c r="E180" s="68">
        <f t="shared" si="25"/>
        <v>0</v>
      </c>
      <c r="F180" s="72">
        <f t="shared" si="26"/>
        <v>0</v>
      </c>
      <c r="G180" s="72"/>
      <c r="H180" s="34">
        <f t="shared" si="27"/>
        <v>0</v>
      </c>
      <c r="I180" s="35">
        <f t="shared" si="20"/>
        <v>0</v>
      </c>
      <c r="J180" s="35"/>
      <c r="K180" s="36"/>
      <c r="L180" s="71">
        <f t="shared" si="22"/>
        <v>0</v>
      </c>
      <c r="M180" s="21">
        <f t="shared" si="28"/>
        <v>0</v>
      </c>
      <c r="N180" s="22">
        <f t="shared" si="21"/>
        <v>0</v>
      </c>
      <c r="O180" s="22">
        <f t="shared" si="29"/>
        <v>1254.1496563754006</v>
      </c>
      <c r="P180" s="22"/>
    </row>
    <row r="181" spans="2:16" hidden="1" x14ac:dyDescent="0.25">
      <c r="B181" s="33"/>
      <c r="C181" s="68" t="str">
        <f t="shared" si="23"/>
        <v xml:space="preserve"> </v>
      </c>
      <c r="D181" s="35">
        <f t="shared" si="24"/>
        <v>0</v>
      </c>
      <c r="E181" s="68">
        <f t="shared" si="25"/>
        <v>0</v>
      </c>
      <c r="F181" s="72">
        <f t="shared" si="26"/>
        <v>0</v>
      </c>
      <c r="G181" s="72"/>
      <c r="H181" s="34">
        <f t="shared" si="27"/>
        <v>0</v>
      </c>
      <c r="I181" s="35">
        <f t="shared" si="20"/>
        <v>0</v>
      </c>
      <c r="J181" s="35"/>
      <c r="K181" s="36"/>
      <c r="L181" s="71">
        <f t="shared" si="22"/>
        <v>0</v>
      </c>
      <c r="M181" s="21">
        <f t="shared" si="28"/>
        <v>0</v>
      </c>
      <c r="N181" s="22">
        <f t="shared" si="21"/>
        <v>0</v>
      </c>
      <c r="O181" s="22">
        <f t="shared" si="29"/>
        <v>1254.1496563754006</v>
      </c>
      <c r="P181" s="22"/>
    </row>
    <row r="182" spans="2:16" hidden="1" x14ac:dyDescent="0.25">
      <c r="B182" s="33"/>
      <c r="C182" s="68" t="str">
        <f t="shared" si="23"/>
        <v xml:space="preserve"> </v>
      </c>
      <c r="D182" s="35">
        <f t="shared" si="24"/>
        <v>0</v>
      </c>
      <c r="E182" s="68">
        <f t="shared" si="25"/>
        <v>0</v>
      </c>
      <c r="F182" s="72">
        <f t="shared" si="26"/>
        <v>0</v>
      </c>
      <c r="G182" s="72"/>
      <c r="H182" s="34">
        <f t="shared" si="27"/>
        <v>0</v>
      </c>
      <c r="I182" s="35">
        <f t="shared" si="20"/>
        <v>0</v>
      </c>
      <c r="J182" s="35"/>
      <c r="K182" s="36"/>
      <c r="L182" s="71">
        <f t="shared" si="22"/>
        <v>0</v>
      </c>
      <c r="M182" s="21">
        <f t="shared" si="28"/>
        <v>0</v>
      </c>
      <c r="N182" s="22">
        <f t="shared" si="21"/>
        <v>0</v>
      </c>
      <c r="O182" s="22">
        <f t="shared" si="29"/>
        <v>1254.1496563754006</v>
      </c>
      <c r="P182" s="22"/>
    </row>
    <row r="183" spans="2:16" hidden="1" x14ac:dyDescent="0.25">
      <c r="B183" s="33"/>
      <c r="C183" s="68" t="str">
        <f t="shared" si="23"/>
        <v xml:space="preserve"> </v>
      </c>
      <c r="D183" s="35">
        <f t="shared" si="24"/>
        <v>0</v>
      </c>
      <c r="E183" s="68">
        <f t="shared" si="25"/>
        <v>0</v>
      </c>
      <c r="F183" s="72">
        <f t="shared" si="26"/>
        <v>0</v>
      </c>
      <c r="G183" s="72"/>
      <c r="H183" s="34">
        <f t="shared" si="27"/>
        <v>0</v>
      </c>
      <c r="I183" s="35">
        <f t="shared" si="20"/>
        <v>0</v>
      </c>
      <c r="J183" s="35"/>
      <c r="K183" s="36"/>
      <c r="L183" s="71">
        <f t="shared" si="22"/>
        <v>0</v>
      </c>
      <c r="M183" s="21">
        <f t="shared" si="28"/>
        <v>0</v>
      </c>
      <c r="N183" s="22">
        <f t="shared" si="21"/>
        <v>0</v>
      </c>
      <c r="O183" s="22">
        <f t="shared" si="29"/>
        <v>1254.1496563754006</v>
      </c>
      <c r="P183" s="22"/>
    </row>
    <row r="184" spans="2:16" hidden="1" x14ac:dyDescent="0.25">
      <c r="B184" s="33"/>
      <c r="C184" s="68" t="str">
        <f t="shared" si="23"/>
        <v xml:space="preserve"> </v>
      </c>
      <c r="D184" s="35">
        <f t="shared" si="24"/>
        <v>0</v>
      </c>
      <c r="E184" s="68">
        <f t="shared" si="25"/>
        <v>0</v>
      </c>
      <c r="F184" s="72">
        <f t="shared" si="26"/>
        <v>0</v>
      </c>
      <c r="G184" s="72"/>
      <c r="H184" s="34">
        <f t="shared" si="27"/>
        <v>0</v>
      </c>
      <c r="I184" s="35">
        <f t="shared" si="20"/>
        <v>0</v>
      </c>
      <c r="J184" s="35"/>
      <c r="K184" s="36"/>
      <c r="L184" s="71">
        <f t="shared" si="22"/>
        <v>0</v>
      </c>
      <c r="M184" s="21">
        <f t="shared" si="28"/>
        <v>0</v>
      </c>
      <c r="N184" s="22">
        <f t="shared" si="21"/>
        <v>0</v>
      </c>
      <c r="O184" s="22">
        <f t="shared" si="29"/>
        <v>1254.1496563754006</v>
      </c>
      <c r="P184" s="22"/>
    </row>
    <row r="185" spans="2:16" hidden="1" x14ac:dyDescent="0.25">
      <c r="B185" s="33"/>
      <c r="C185" s="68" t="str">
        <f t="shared" si="23"/>
        <v xml:space="preserve"> </v>
      </c>
      <c r="D185" s="35">
        <f t="shared" si="24"/>
        <v>0</v>
      </c>
      <c r="E185" s="68">
        <f t="shared" si="25"/>
        <v>0</v>
      </c>
      <c r="F185" s="72">
        <f t="shared" si="26"/>
        <v>0</v>
      </c>
      <c r="G185" s="72"/>
      <c r="H185" s="34">
        <f t="shared" si="27"/>
        <v>0</v>
      </c>
      <c r="I185" s="35">
        <f t="shared" si="20"/>
        <v>0</v>
      </c>
      <c r="J185" s="35"/>
      <c r="K185" s="36"/>
      <c r="L185" s="71">
        <f t="shared" si="22"/>
        <v>0</v>
      </c>
      <c r="M185" s="21">
        <f t="shared" si="28"/>
        <v>0</v>
      </c>
      <c r="N185" s="22">
        <f t="shared" si="21"/>
        <v>0</v>
      </c>
      <c r="O185" s="22">
        <f t="shared" si="29"/>
        <v>1254.1496563754006</v>
      </c>
      <c r="P185" s="22"/>
    </row>
    <row r="186" spans="2:16" hidden="1" x14ac:dyDescent="0.25">
      <c r="B186" s="33"/>
      <c r="C186" s="68" t="str">
        <f t="shared" si="23"/>
        <v xml:space="preserve"> </v>
      </c>
      <c r="D186" s="35">
        <f t="shared" si="24"/>
        <v>0</v>
      </c>
      <c r="E186" s="68">
        <f t="shared" si="25"/>
        <v>0</v>
      </c>
      <c r="F186" s="72">
        <f t="shared" si="26"/>
        <v>0</v>
      </c>
      <c r="G186" s="72"/>
      <c r="H186" s="34">
        <f t="shared" si="27"/>
        <v>0</v>
      </c>
      <c r="I186" s="35">
        <f t="shared" si="20"/>
        <v>0</v>
      </c>
      <c r="J186" s="35"/>
      <c r="K186" s="36"/>
      <c r="L186" s="71">
        <f t="shared" si="22"/>
        <v>0</v>
      </c>
      <c r="M186" s="21">
        <f t="shared" si="28"/>
        <v>0</v>
      </c>
      <c r="N186" s="22">
        <f t="shared" si="21"/>
        <v>0</v>
      </c>
      <c r="O186" s="22">
        <f t="shared" si="29"/>
        <v>1254.1496563754006</v>
      </c>
      <c r="P186" s="22"/>
    </row>
    <row r="187" spans="2:16" hidden="1" x14ac:dyDescent="0.25">
      <c r="B187" s="33"/>
      <c r="C187" s="68" t="str">
        <f t="shared" si="23"/>
        <v xml:space="preserve"> </v>
      </c>
      <c r="D187" s="35">
        <f t="shared" si="24"/>
        <v>0</v>
      </c>
      <c r="E187" s="68">
        <f t="shared" si="25"/>
        <v>0</v>
      </c>
      <c r="F187" s="72">
        <f t="shared" si="26"/>
        <v>0</v>
      </c>
      <c r="G187" s="72"/>
      <c r="H187" s="34">
        <f t="shared" si="27"/>
        <v>0</v>
      </c>
      <c r="I187" s="35">
        <f t="shared" si="20"/>
        <v>0</v>
      </c>
      <c r="J187" s="35"/>
      <c r="K187" s="36"/>
      <c r="L187" s="71">
        <f t="shared" si="22"/>
        <v>0</v>
      </c>
      <c r="M187" s="21">
        <f t="shared" si="28"/>
        <v>0</v>
      </c>
      <c r="N187" s="22">
        <f t="shared" si="21"/>
        <v>0</v>
      </c>
      <c r="O187" s="22">
        <f t="shared" si="29"/>
        <v>1254.1496563754006</v>
      </c>
      <c r="P187" s="22"/>
    </row>
    <row r="188" spans="2:16" hidden="1" x14ac:dyDescent="0.25">
      <c r="B188" s="33"/>
      <c r="C188" s="68" t="str">
        <f t="shared" si="23"/>
        <v xml:space="preserve"> </v>
      </c>
      <c r="D188" s="35">
        <f t="shared" si="24"/>
        <v>0</v>
      </c>
      <c r="E188" s="68">
        <f t="shared" si="25"/>
        <v>0</v>
      </c>
      <c r="F188" s="72">
        <f t="shared" si="26"/>
        <v>0</v>
      </c>
      <c r="G188" s="72"/>
      <c r="H188" s="34">
        <f t="shared" si="27"/>
        <v>0</v>
      </c>
      <c r="I188" s="35">
        <f t="shared" si="20"/>
        <v>0</v>
      </c>
      <c r="J188" s="35"/>
      <c r="K188" s="36"/>
      <c r="L188" s="71">
        <f t="shared" si="22"/>
        <v>0</v>
      </c>
      <c r="M188" s="21">
        <f t="shared" si="28"/>
        <v>0</v>
      </c>
      <c r="N188" s="22">
        <f t="shared" si="21"/>
        <v>0</v>
      </c>
      <c r="O188" s="22">
        <f t="shared" si="29"/>
        <v>1254.1496563754006</v>
      </c>
      <c r="P188" s="22"/>
    </row>
    <row r="189" spans="2:16" hidden="1" x14ac:dyDescent="0.25">
      <c r="B189" s="33"/>
      <c r="C189" s="68" t="str">
        <f t="shared" si="23"/>
        <v xml:space="preserve"> </v>
      </c>
      <c r="D189" s="35">
        <f t="shared" si="24"/>
        <v>0</v>
      </c>
      <c r="E189" s="68">
        <f t="shared" si="25"/>
        <v>0</v>
      </c>
      <c r="F189" s="72">
        <f t="shared" si="26"/>
        <v>0</v>
      </c>
      <c r="G189" s="72"/>
      <c r="H189" s="34">
        <f t="shared" si="27"/>
        <v>0</v>
      </c>
      <c r="I189" s="35">
        <f t="shared" si="20"/>
        <v>0</v>
      </c>
      <c r="J189" s="35"/>
      <c r="K189" s="36"/>
      <c r="L189" s="71">
        <f t="shared" si="22"/>
        <v>0</v>
      </c>
      <c r="M189" s="21">
        <f t="shared" si="28"/>
        <v>0</v>
      </c>
      <c r="N189" s="22">
        <f t="shared" si="21"/>
        <v>0</v>
      </c>
      <c r="O189" s="22">
        <f t="shared" si="29"/>
        <v>1254.1496563754006</v>
      </c>
      <c r="P189" s="22"/>
    </row>
    <row r="190" spans="2:16" hidden="1" x14ac:dyDescent="0.25">
      <c r="B190" s="33"/>
      <c r="C190" s="68" t="str">
        <f t="shared" si="23"/>
        <v xml:space="preserve"> </v>
      </c>
      <c r="D190" s="35">
        <f t="shared" si="24"/>
        <v>0</v>
      </c>
      <c r="E190" s="68">
        <f t="shared" si="25"/>
        <v>0</v>
      </c>
      <c r="F190" s="72">
        <f t="shared" si="26"/>
        <v>0</v>
      </c>
      <c r="G190" s="72"/>
      <c r="H190" s="34">
        <f t="shared" si="27"/>
        <v>0</v>
      </c>
      <c r="I190" s="35">
        <f t="shared" si="20"/>
        <v>0</v>
      </c>
      <c r="J190" s="35"/>
      <c r="K190" s="36"/>
      <c r="L190" s="71">
        <f t="shared" si="22"/>
        <v>0</v>
      </c>
      <c r="M190" s="21">
        <f t="shared" si="28"/>
        <v>0</v>
      </c>
      <c r="N190" s="22">
        <f t="shared" si="21"/>
        <v>0</v>
      </c>
      <c r="O190" s="22">
        <f t="shared" si="29"/>
        <v>1254.1496563754006</v>
      </c>
      <c r="P190" s="22"/>
    </row>
    <row r="191" spans="2:16" hidden="1" x14ac:dyDescent="0.25">
      <c r="B191" s="33"/>
      <c r="C191" s="68" t="str">
        <f t="shared" si="23"/>
        <v xml:space="preserve"> </v>
      </c>
      <c r="D191" s="35">
        <f t="shared" si="24"/>
        <v>0</v>
      </c>
      <c r="E191" s="68">
        <f t="shared" si="25"/>
        <v>0</v>
      </c>
      <c r="F191" s="72">
        <f t="shared" si="26"/>
        <v>0</v>
      </c>
      <c r="G191" s="72"/>
      <c r="H191" s="34">
        <f t="shared" si="27"/>
        <v>0</v>
      </c>
      <c r="I191" s="35">
        <f t="shared" si="20"/>
        <v>0</v>
      </c>
      <c r="J191" s="35"/>
      <c r="K191" s="36"/>
      <c r="L191" s="71">
        <f t="shared" si="22"/>
        <v>0</v>
      </c>
      <c r="M191" s="21">
        <f t="shared" si="28"/>
        <v>0</v>
      </c>
      <c r="N191" s="22">
        <f t="shared" si="21"/>
        <v>0</v>
      </c>
      <c r="O191" s="22">
        <f t="shared" si="29"/>
        <v>1254.1496563754006</v>
      </c>
      <c r="P191" s="22"/>
    </row>
    <row r="192" spans="2:16" hidden="1" x14ac:dyDescent="0.25">
      <c r="B192" s="33"/>
      <c r="C192" s="68" t="str">
        <f t="shared" si="23"/>
        <v xml:space="preserve"> </v>
      </c>
      <c r="D192" s="35">
        <f t="shared" si="24"/>
        <v>0</v>
      </c>
      <c r="E192" s="68">
        <f t="shared" si="25"/>
        <v>0</v>
      </c>
      <c r="F192" s="72">
        <f t="shared" si="26"/>
        <v>0</v>
      </c>
      <c r="G192" s="72"/>
      <c r="H192" s="34">
        <f t="shared" si="27"/>
        <v>0</v>
      </c>
      <c r="I192" s="35">
        <f t="shared" si="20"/>
        <v>0</v>
      </c>
      <c r="J192" s="35"/>
      <c r="K192" s="36"/>
      <c r="L192" s="71">
        <f t="shared" si="22"/>
        <v>0</v>
      </c>
      <c r="M192" s="21">
        <f t="shared" si="28"/>
        <v>0</v>
      </c>
      <c r="N192" s="22">
        <f t="shared" si="21"/>
        <v>0</v>
      </c>
      <c r="O192" s="22">
        <f t="shared" si="29"/>
        <v>1254.1496563754006</v>
      </c>
      <c r="P192" s="22"/>
    </row>
    <row r="193" spans="2:16" hidden="1" x14ac:dyDescent="0.25">
      <c r="B193" s="33"/>
      <c r="C193" s="68" t="str">
        <f t="shared" si="23"/>
        <v xml:space="preserve"> </v>
      </c>
      <c r="D193" s="35">
        <f t="shared" si="24"/>
        <v>0</v>
      </c>
      <c r="E193" s="68">
        <f t="shared" si="25"/>
        <v>0</v>
      </c>
      <c r="F193" s="72">
        <f t="shared" si="26"/>
        <v>0</v>
      </c>
      <c r="G193" s="72"/>
      <c r="H193" s="34">
        <f t="shared" si="27"/>
        <v>0</v>
      </c>
      <c r="I193" s="35">
        <f t="shared" si="20"/>
        <v>0</v>
      </c>
      <c r="J193" s="35"/>
      <c r="K193" s="36"/>
      <c r="L193" s="71">
        <f t="shared" si="22"/>
        <v>0</v>
      </c>
      <c r="M193" s="21">
        <f t="shared" si="28"/>
        <v>0</v>
      </c>
      <c r="N193" s="22">
        <f t="shared" si="21"/>
        <v>0</v>
      </c>
      <c r="O193" s="22">
        <f t="shared" si="29"/>
        <v>1254.1496563754006</v>
      </c>
      <c r="P193" s="22"/>
    </row>
    <row r="194" spans="2:16" hidden="1" x14ac:dyDescent="0.25">
      <c r="B194" s="33"/>
      <c r="C194" s="68" t="str">
        <f t="shared" si="23"/>
        <v xml:space="preserve"> </v>
      </c>
      <c r="D194" s="35">
        <f t="shared" si="24"/>
        <v>0</v>
      </c>
      <c r="E194" s="68">
        <f t="shared" si="25"/>
        <v>0</v>
      </c>
      <c r="F194" s="72">
        <f t="shared" si="26"/>
        <v>0</v>
      </c>
      <c r="G194" s="72"/>
      <c r="H194" s="34">
        <f t="shared" si="27"/>
        <v>0</v>
      </c>
      <c r="I194" s="35">
        <f t="shared" si="20"/>
        <v>0</v>
      </c>
      <c r="J194" s="35"/>
      <c r="K194" s="36"/>
      <c r="L194" s="71">
        <f t="shared" si="22"/>
        <v>0</v>
      </c>
      <c r="M194" s="21">
        <f t="shared" si="28"/>
        <v>0</v>
      </c>
      <c r="N194" s="22">
        <f t="shared" si="21"/>
        <v>0</v>
      </c>
      <c r="O194" s="22">
        <f t="shared" si="29"/>
        <v>1254.1496563754006</v>
      </c>
      <c r="P194" s="22"/>
    </row>
    <row r="195" spans="2:16" hidden="1" x14ac:dyDescent="0.25">
      <c r="B195" s="33"/>
      <c r="C195" s="68" t="str">
        <f t="shared" si="23"/>
        <v xml:space="preserve"> </v>
      </c>
      <c r="D195" s="35">
        <f t="shared" si="24"/>
        <v>0</v>
      </c>
      <c r="E195" s="68">
        <f t="shared" si="25"/>
        <v>0</v>
      </c>
      <c r="F195" s="72">
        <f t="shared" si="26"/>
        <v>0</v>
      </c>
      <c r="G195" s="72"/>
      <c r="H195" s="34">
        <f t="shared" si="27"/>
        <v>0</v>
      </c>
      <c r="I195" s="35">
        <f t="shared" si="20"/>
        <v>0</v>
      </c>
      <c r="J195" s="35"/>
      <c r="K195" s="36"/>
      <c r="L195" s="71">
        <f t="shared" si="22"/>
        <v>0</v>
      </c>
      <c r="M195" s="21">
        <f t="shared" si="28"/>
        <v>0</v>
      </c>
      <c r="N195" s="22">
        <f t="shared" si="21"/>
        <v>0</v>
      </c>
      <c r="O195" s="22">
        <f t="shared" si="29"/>
        <v>1254.1496563754006</v>
      </c>
      <c r="P195" s="22"/>
    </row>
    <row r="196" spans="2:16" hidden="1" x14ac:dyDescent="0.25">
      <c r="B196" s="33"/>
      <c r="C196" s="68" t="str">
        <f t="shared" si="23"/>
        <v xml:space="preserve"> </v>
      </c>
      <c r="D196" s="35">
        <f t="shared" si="24"/>
        <v>0</v>
      </c>
      <c r="E196" s="68">
        <f t="shared" si="25"/>
        <v>0</v>
      </c>
      <c r="F196" s="72">
        <f t="shared" si="26"/>
        <v>0</v>
      </c>
      <c r="G196" s="72"/>
      <c r="H196" s="34">
        <f t="shared" si="27"/>
        <v>0</v>
      </c>
      <c r="I196" s="35">
        <f t="shared" si="20"/>
        <v>0</v>
      </c>
      <c r="J196" s="35"/>
      <c r="K196" s="36"/>
      <c r="L196" s="71">
        <f t="shared" si="22"/>
        <v>0</v>
      </c>
      <c r="M196" s="21">
        <f t="shared" si="28"/>
        <v>0</v>
      </c>
      <c r="N196" s="22">
        <f t="shared" si="21"/>
        <v>0</v>
      </c>
      <c r="O196" s="22">
        <f t="shared" si="29"/>
        <v>1254.1496563754006</v>
      </c>
      <c r="P196" s="22"/>
    </row>
    <row r="197" spans="2:16" hidden="1" x14ac:dyDescent="0.25">
      <c r="B197" s="33"/>
      <c r="C197" s="68" t="str">
        <f t="shared" si="23"/>
        <v xml:space="preserve"> </v>
      </c>
      <c r="D197" s="35">
        <f t="shared" si="24"/>
        <v>0</v>
      </c>
      <c r="E197" s="68">
        <f t="shared" si="25"/>
        <v>0</v>
      </c>
      <c r="F197" s="72">
        <f t="shared" si="26"/>
        <v>0</v>
      </c>
      <c r="G197" s="72"/>
      <c r="H197" s="34">
        <f t="shared" si="27"/>
        <v>0</v>
      </c>
      <c r="I197" s="35">
        <f t="shared" si="20"/>
        <v>0</v>
      </c>
      <c r="J197" s="35"/>
      <c r="K197" s="36"/>
      <c r="L197" s="71">
        <f t="shared" si="22"/>
        <v>0</v>
      </c>
      <c r="M197" s="21">
        <f t="shared" si="28"/>
        <v>0</v>
      </c>
      <c r="N197" s="22">
        <f t="shared" si="21"/>
        <v>0</v>
      </c>
      <c r="O197" s="22">
        <f t="shared" si="29"/>
        <v>1254.1496563754006</v>
      </c>
      <c r="P197" s="22"/>
    </row>
    <row r="198" spans="2:16" hidden="1" x14ac:dyDescent="0.25">
      <c r="B198" s="33"/>
      <c r="C198" s="68" t="str">
        <f t="shared" si="23"/>
        <v xml:space="preserve"> </v>
      </c>
      <c r="D198" s="35">
        <f t="shared" si="24"/>
        <v>0</v>
      </c>
      <c r="E198" s="68">
        <f t="shared" si="25"/>
        <v>0</v>
      </c>
      <c r="F198" s="72">
        <f t="shared" si="26"/>
        <v>0</v>
      </c>
      <c r="G198" s="72"/>
      <c r="H198" s="34">
        <f t="shared" si="27"/>
        <v>0</v>
      </c>
      <c r="I198" s="35">
        <f t="shared" si="20"/>
        <v>0</v>
      </c>
      <c r="J198" s="35"/>
      <c r="K198" s="36"/>
      <c r="L198" s="71">
        <f t="shared" si="22"/>
        <v>0</v>
      </c>
      <c r="M198" s="21">
        <f t="shared" si="28"/>
        <v>0</v>
      </c>
      <c r="N198" s="22">
        <f t="shared" si="21"/>
        <v>0</v>
      </c>
      <c r="O198" s="22">
        <f t="shared" si="29"/>
        <v>1254.1496563754006</v>
      </c>
      <c r="P198" s="22"/>
    </row>
    <row r="199" spans="2:16" hidden="1" x14ac:dyDescent="0.25">
      <c r="B199" s="33"/>
      <c r="C199" s="68" t="str">
        <f t="shared" si="23"/>
        <v xml:space="preserve"> </v>
      </c>
      <c r="D199" s="35">
        <f t="shared" si="24"/>
        <v>0</v>
      </c>
      <c r="E199" s="68">
        <f t="shared" si="25"/>
        <v>0</v>
      </c>
      <c r="F199" s="72">
        <f t="shared" si="26"/>
        <v>0</v>
      </c>
      <c r="G199" s="72"/>
      <c r="H199" s="34">
        <f t="shared" si="27"/>
        <v>0</v>
      </c>
      <c r="I199" s="35">
        <f t="shared" si="20"/>
        <v>0</v>
      </c>
      <c r="J199" s="35"/>
      <c r="K199" s="36"/>
      <c r="L199" s="71">
        <f t="shared" si="22"/>
        <v>0</v>
      </c>
      <c r="M199" s="21">
        <f t="shared" si="28"/>
        <v>0</v>
      </c>
      <c r="N199" s="22">
        <f t="shared" si="21"/>
        <v>0</v>
      </c>
      <c r="O199" s="22">
        <f t="shared" si="29"/>
        <v>1254.1496563754006</v>
      </c>
      <c r="P199" s="22"/>
    </row>
    <row r="200" spans="2:16" hidden="1" x14ac:dyDescent="0.25">
      <c r="B200" s="33"/>
      <c r="C200" s="68" t="str">
        <f t="shared" si="23"/>
        <v xml:space="preserve"> </v>
      </c>
      <c r="D200" s="35">
        <f t="shared" si="24"/>
        <v>0</v>
      </c>
      <c r="E200" s="68">
        <f t="shared" si="25"/>
        <v>0</v>
      </c>
      <c r="F200" s="72">
        <f t="shared" si="26"/>
        <v>0</v>
      </c>
      <c r="G200" s="72"/>
      <c r="H200" s="34">
        <f t="shared" si="27"/>
        <v>0</v>
      </c>
      <c r="I200" s="35">
        <f t="shared" si="20"/>
        <v>0</v>
      </c>
      <c r="J200" s="35"/>
      <c r="K200" s="36"/>
      <c r="L200" s="71">
        <f t="shared" si="22"/>
        <v>0</v>
      </c>
      <c r="M200" s="21">
        <f t="shared" si="28"/>
        <v>0</v>
      </c>
      <c r="N200" s="22">
        <f t="shared" si="21"/>
        <v>0</v>
      </c>
      <c r="O200" s="22">
        <f t="shared" si="29"/>
        <v>1254.1496563754006</v>
      </c>
      <c r="P200" s="22"/>
    </row>
    <row r="201" spans="2:16" hidden="1" x14ac:dyDescent="0.25">
      <c r="B201" s="33"/>
      <c r="C201" s="68" t="str">
        <f t="shared" si="23"/>
        <v xml:space="preserve"> </v>
      </c>
      <c r="D201" s="35">
        <f t="shared" si="24"/>
        <v>0</v>
      </c>
      <c r="E201" s="68">
        <f t="shared" si="25"/>
        <v>0</v>
      </c>
      <c r="F201" s="72">
        <f t="shared" si="26"/>
        <v>0</v>
      </c>
      <c r="G201" s="72"/>
      <c r="H201" s="34">
        <f t="shared" si="27"/>
        <v>0</v>
      </c>
      <c r="I201" s="35">
        <f t="shared" si="20"/>
        <v>0</v>
      </c>
      <c r="J201" s="35"/>
      <c r="K201" s="36"/>
      <c r="L201" s="71">
        <f t="shared" si="22"/>
        <v>0</v>
      </c>
      <c r="M201" s="21">
        <f t="shared" si="28"/>
        <v>0</v>
      </c>
      <c r="N201" s="22">
        <f t="shared" si="21"/>
        <v>0</v>
      </c>
      <c r="O201" s="22">
        <f t="shared" si="29"/>
        <v>1254.1496563754006</v>
      </c>
      <c r="P201" s="22"/>
    </row>
    <row r="202" spans="2:16" hidden="1" x14ac:dyDescent="0.25">
      <c r="B202" s="33"/>
      <c r="C202" s="68" t="str">
        <f t="shared" si="23"/>
        <v xml:space="preserve"> </v>
      </c>
      <c r="D202" s="35">
        <f t="shared" si="24"/>
        <v>0</v>
      </c>
      <c r="E202" s="68">
        <f t="shared" si="25"/>
        <v>0</v>
      </c>
      <c r="F202" s="72">
        <f t="shared" si="26"/>
        <v>0</v>
      </c>
      <c r="G202" s="72"/>
      <c r="H202" s="34">
        <f t="shared" si="27"/>
        <v>0</v>
      </c>
      <c r="I202" s="35">
        <f t="shared" si="20"/>
        <v>0</v>
      </c>
      <c r="J202" s="35"/>
      <c r="K202" s="36"/>
      <c r="L202" s="71">
        <f t="shared" si="22"/>
        <v>0</v>
      </c>
      <c r="M202" s="21">
        <f t="shared" si="28"/>
        <v>0</v>
      </c>
      <c r="N202" s="22">
        <f t="shared" si="21"/>
        <v>0</v>
      </c>
      <c r="O202" s="22">
        <f t="shared" si="29"/>
        <v>1254.1496563754006</v>
      </c>
      <c r="P202" s="22"/>
    </row>
    <row r="203" spans="2:16" hidden="1" x14ac:dyDescent="0.25">
      <c r="B203" s="33"/>
      <c r="C203" s="68" t="str">
        <f t="shared" si="23"/>
        <v xml:space="preserve"> </v>
      </c>
      <c r="D203" s="35">
        <f t="shared" si="24"/>
        <v>0</v>
      </c>
      <c r="E203" s="68">
        <f t="shared" si="25"/>
        <v>0</v>
      </c>
      <c r="F203" s="72">
        <f t="shared" si="26"/>
        <v>0</v>
      </c>
      <c r="G203" s="72"/>
      <c r="H203" s="34">
        <f t="shared" si="27"/>
        <v>0</v>
      </c>
      <c r="I203" s="35">
        <f t="shared" si="20"/>
        <v>0</v>
      </c>
      <c r="J203" s="35"/>
      <c r="K203" s="36"/>
      <c r="L203" s="71">
        <f t="shared" si="22"/>
        <v>0</v>
      </c>
      <c r="M203" s="21">
        <f t="shared" si="28"/>
        <v>0</v>
      </c>
      <c r="N203" s="22">
        <f t="shared" si="21"/>
        <v>0</v>
      </c>
      <c r="O203" s="22">
        <f t="shared" si="29"/>
        <v>1254.1496563754006</v>
      </c>
      <c r="P203" s="22"/>
    </row>
    <row r="204" spans="2:16" hidden="1" x14ac:dyDescent="0.25">
      <c r="B204" s="33"/>
      <c r="C204" s="68" t="str">
        <f t="shared" si="23"/>
        <v xml:space="preserve"> </v>
      </c>
      <c r="D204" s="35">
        <f t="shared" si="24"/>
        <v>0</v>
      </c>
      <c r="E204" s="68">
        <f t="shared" si="25"/>
        <v>0</v>
      </c>
      <c r="F204" s="72">
        <f t="shared" si="26"/>
        <v>0</v>
      </c>
      <c r="G204" s="72"/>
      <c r="H204" s="34">
        <f t="shared" si="27"/>
        <v>0</v>
      </c>
      <c r="I204" s="35">
        <f t="shared" si="20"/>
        <v>0</v>
      </c>
      <c r="J204" s="35"/>
      <c r="K204" s="36"/>
      <c r="L204" s="71">
        <f t="shared" si="22"/>
        <v>0</v>
      </c>
      <c r="M204" s="21">
        <f t="shared" si="28"/>
        <v>0</v>
      </c>
      <c r="N204" s="22">
        <f t="shared" si="21"/>
        <v>0</v>
      </c>
      <c r="O204" s="22">
        <f t="shared" si="29"/>
        <v>1254.1496563754006</v>
      </c>
      <c r="P204" s="22"/>
    </row>
    <row r="205" spans="2:16" hidden="1" x14ac:dyDescent="0.25">
      <c r="B205" s="33"/>
      <c r="C205" s="68" t="str">
        <f t="shared" si="23"/>
        <v xml:space="preserve"> </v>
      </c>
      <c r="D205" s="35">
        <f t="shared" si="24"/>
        <v>0</v>
      </c>
      <c r="E205" s="68">
        <f t="shared" si="25"/>
        <v>0</v>
      </c>
      <c r="F205" s="72">
        <f t="shared" si="26"/>
        <v>0</v>
      </c>
      <c r="G205" s="72"/>
      <c r="H205" s="34">
        <f t="shared" si="27"/>
        <v>0</v>
      </c>
      <c r="I205" s="35">
        <f t="shared" si="20"/>
        <v>0</v>
      </c>
      <c r="J205" s="35"/>
      <c r="K205" s="36"/>
      <c r="L205" s="71">
        <f t="shared" si="22"/>
        <v>0</v>
      </c>
      <c r="M205" s="21">
        <f t="shared" si="28"/>
        <v>0</v>
      </c>
      <c r="N205" s="22">
        <f t="shared" si="21"/>
        <v>0</v>
      </c>
      <c r="O205" s="22">
        <f t="shared" si="29"/>
        <v>1254.1496563754006</v>
      </c>
      <c r="P205" s="22"/>
    </row>
    <row r="206" spans="2:16" hidden="1" x14ac:dyDescent="0.25">
      <c r="B206" s="33"/>
      <c r="C206" s="68" t="str">
        <f t="shared" si="23"/>
        <v xml:space="preserve"> </v>
      </c>
      <c r="D206" s="35">
        <f t="shared" si="24"/>
        <v>0</v>
      </c>
      <c r="E206" s="68">
        <f t="shared" si="25"/>
        <v>0</v>
      </c>
      <c r="F206" s="72">
        <f t="shared" si="26"/>
        <v>0</v>
      </c>
      <c r="G206" s="72"/>
      <c r="H206" s="34">
        <f t="shared" si="27"/>
        <v>0</v>
      </c>
      <c r="I206" s="35">
        <f t="shared" si="20"/>
        <v>0</v>
      </c>
      <c r="J206" s="35"/>
      <c r="K206" s="36"/>
      <c r="L206" s="71">
        <f t="shared" si="22"/>
        <v>0</v>
      </c>
      <c r="M206" s="21">
        <f t="shared" si="28"/>
        <v>0</v>
      </c>
      <c r="N206" s="22">
        <f t="shared" si="21"/>
        <v>0</v>
      </c>
      <c r="O206" s="22">
        <f t="shared" si="29"/>
        <v>1254.1496563754006</v>
      </c>
      <c r="P206" s="22"/>
    </row>
    <row r="207" spans="2:16" hidden="1" x14ac:dyDescent="0.25">
      <c r="B207" s="33"/>
      <c r="C207" s="68" t="str">
        <f t="shared" si="23"/>
        <v xml:space="preserve"> </v>
      </c>
      <c r="D207" s="35">
        <f t="shared" si="24"/>
        <v>0</v>
      </c>
      <c r="E207" s="68">
        <f t="shared" si="25"/>
        <v>0</v>
      </c>
      <c r="F207" s="72">
        <f t="shared" si="26"/>
        <v>0</v>
      </c>
      <c r="G207" s="72"/>
      <c r="H207" s="34">
        <f t="shared" si="27"/>
        <v>0</v>
      </c>
      <c r="I207" s="35">
        <f t="shared" si="20"/>
        <v>0</v>
      </c>
      <c r="J207" s="35"/>
      <c r="K207" s="36"/>
      <c r="L207" s="71">
        <f t="shared" si="22"/>
        <v>0</v>
      </c>
      <c r="M207" s="21">
        <f t="shared" si="28"/>
        <v>0</v>
      </c>
      <c r="N207" s="22">
        <f t="shared" si="21"/>
        <v>0</v>
      </c>
      <c r="O207" s="22">
        <f t="shared" si="29"/>
        <v>1254.1496563754006</v>
      </c>
      <c r="P207" s="22"/>
    </row>
    <row r="208" spans="2:16" hidden="1" x14ac:dyDescent="0.25">
      <c r="B208" s="33"/>
      <c r="C208" s="68" t="str">
        <f t="shared" si="23"/>
        <v xml:space="preserve"> </v>
      </c>
      <c r="D208" s="35">
        <f t="shared" si="24"/>
        <v>0</v>
      </c>
      <c r="E208" s="68">
        <f t="shared" si="25"/>
        <v>0</v>
      </c>
      <c r="F208" s="72">
        <f t="shared" si="26"/>
        <v>0</v>
      </c>
      <c r="G208" s="72"/>
      <c r="H208" s="34">
        <f t="shared" si="27"/>
        <v>0</v>
      </c>
      <c r="I208" s="35">
        <f t="shared" si="20"/>
        <v>0</v>
      </c>
      <c r="J208" s="35"/>
      <c r="K208" s="36"/>
      <c r="L208" s="71">
        <f t="shared" si="22"/>
        <v>0</v>
      </c>
      <c r="M208" s="21">
        <f t="shared" si="28"/>
        <v>0</v>
      </c>
      <c r="N208" s="22">
        <f t="shared" si="21"/>
        <v>0</v>
      </c>
      <c r="O208" s="22">
        <f t="shared" si="29"/>
        <v>1254.1496563754006</v>
      </c>
      <c r="P208" s="22"/>
    </row>
    <row r="209" spans="2:16" hidden="1" x14ac:dyDescent="0.25">
      <c r="B209" s="33"/>
      <c r="C209" s="68" t="str">
        <f t="shared" si="23"/>
        <v xml:space="preserve"> </v>
      </c>
      <c r="D209" s="35">
        <f t="shared" si="24"/>
        <v>0</v>
      </c>
      <c r="E209" s="68">
        <f t="shared" si="25"/>
        <v>0</v>
      </c>
      <c r="F209" s="72">
        <f t="shared" si="26"/>
        <v>0</v>
      </c>
      <c r="G209" s="72"/>
      <c r="H209" s="34">
        <f t="shared" si="27"/>
        <v>0</v>
      </c>
      <c r="I209" s="35">
        <f t="shared" si="20"/>
        <v>0</v>
      </c>
      <c r="J209" s="35"/>
      <c r="K209" s="36"/>
      <c r="L209" s="71">
        <f t="shared" si="22"/>
        <v>0</v>
      </c>
      <c r="M209" s="21">
        <f t="shared" si="28"/>
        <v>0</v>
      </c>
      <c r="N209" s="22">
        <f t="shared" si="21"/>
        <v>0</v>
      </c>
      <c r="O209" s="22">
        <f t="shared" si="29"/>
        <v>1254.1496563754006</v>
      </c>
      <c r="P209" s="22"/>
    </row>
    <row r="210" spans="2:16" hidden="1" x14ac:dyDescent="0.25">
      <c r="B210" s="33"/>
      <c r="C210" s="68" t="str">
        <f t="shared" si="23"/>
        <v xml:space="preserve"> </v>
      </c>
      <c r="D210" s="35">
        <f t="shared" si="24"/>
        <v>0</v>
      </c>
      <c r="E210" s="68">
        <f t="shared" si="25"/>
        <v>0</v>
      </c>
      <c r="F210" s="72">
        <f t="shared" si="26"/>
        <v>0</v>
      </c>
      <c r="G210" s="72"/>
      <c r="H210" s="34">
        <f t="shared" si="27"/>
        <v>0</v>
      </c>
      <c r="I210" s="35">
        <f t="shared" si="20"/>
        <v>0</v>
      </c>
      <c r="J210" s="35"/>
      <c r="K210" s="36"/>
      <c r="L210" s="71">
        <f t="shared" si="22"/>
        <v>0</v>
      </c>
      <c r="M210" s="21">
        <f t="shared" si="28"/>
        <v>0</v>
      </c>
      <c r="N210" s="22">
        <f t="shared" si="21"/>
        <v>0</v>
      </c>
      <c r="O210" s="22">
        <f t="shared" si="29"/>
        <v>1254.1496563754006</v>
      </c>
      <c r="P210" s="22"/>
    </row>
    <row r="211" spans="2:16" hidden="1" x14ac:dyDescent="0.25">
      <c r="B211" s="33"/>
      <c r="C211" s="68" t="str">
        <f t="shared" si="23"/>
        <v xml:space="preserve"> </v>
      </c>
      <c r="D211" s="35">
        <f t="shared" si="24"/>
        <v>0</v>
      </c>
      <c r="E211" s="68">
        <f t="shared" si="25"/>
        <v>0</v>
      </c>
      <c r="F211" s="72">
        <f t="shared" si="26"/>
        <v>0</v>
      </c>
      <c r="G211" s="72"/>
      <c r="H211" s="34">
        <f t="shared" si="27"/>
        <v>0</v>
      </c>
      <c r="I211" s="35">
        <f t="shared" si="20"/>
        <v>0</v>
      </c>
      <c r="J211" s="35"/>
      <c r="K211" s="36"/>
      <c r="L211" s="71">
        <f t="shared" si="22"/>
        <v>0</v>
      </c>
      <c r="M211" s="21">
        <f t="shared" si="28"/>
        <v>0</v>
      </c>
      <c r="N211" s="22">
        <f t="shared" si="21"/>
        <v>0</v>
      </c>
      <c r="O211" s="22">
        <f t="shared" si="29"/>
        <v>1254.1496563754006</v>
      </c>
      <c r="P211" s="22"/>
    </row>
    <row r="212" spans="2:16" hidden="1" x14ac:dyDescent="0.25">
      <c r="B212" s="33"/>
      <c r="C212" s="68" t="str">
        <f t="shared" si="23"/>
        <v xml:space="preserve"> </v>
      </c>
      <c r="D212" s="35">
        <f t="shared" si="24"/>
        <v>0</v>
      </c>
      <c r="E212" s="68">
        <f t="shared" si="25"/>
        <v>0</v>
      </c>
      <c r="F212" s="72">
        <f t="shared" si="26"/>
        <v>0</v>
      </c>
      <c r="G212" s="72"/>
      <c r="H212" s="34">
        <f t="shared" si="27"/>
        <v>0</v>
      </c>
      <c r="I212" s="35">
        <f t="shared" si="20"/>
        <v>0</v>
      </c>
      <c r="J212" s="35"/>
      <c r="K212" s="36"/>
      <c r="L212" s="71">
        <f t="shared" si="22"/>
        <v>0</v>
      </c>
      <c r="M212" s="21">
        <f t="shared" si="28"/>
        <v>0</v>
      </c>
      <c r="N212" s="22">
        <f t="shared" si="21"/>
        <v>0</v>
      </c>
      <c r="O212" s="22">
        <f t="shared" si="29"/>
        <v>1254.1496563754006</v>
      </c>
      <c r="P212" s="22"/>
    </row>
    <row r="213" spans="2:16" hidden="1" x14ac:dyDescent="0.25">
      <c r="B213" s="33"/>
      <c r="C213" s="68" t="str">
        <f t="shared" si="23"/>
        <v xml:space="preserve"> </v>
      </c>
      <c r="D213" s="35">
        <f t="shared" si="24"/>
        <v>0</v>
      </c>
      <c r="E213" s="68">
        <f t="shared" si="25"/>
        <v>0</v>
      </c>
      <c r="F213" s="72">
        <f t="shared" si="26"/>
        <v>0</v>
      </c>
      <c r="G213" s="72"/>
      <c r="H213" s="34">
        <f t="shared" si="27"/>
        <v>0</v>
      </c>
      <c r="I213" s="35">
        <f t="shared" si="20"/>
        <v>0</v>
      </c>
      <c r="J213" s="35"/>
      <c r="K213" s="36"/>
      <c r="L213" s="71">
        <f t="shared" si="22"/>
        <v>0</v>
      </c>
      <c r="M213" s="21">
        <f t="shared" si="28"/>
        <v>0</v>
      </c>
      <c r="N213" s="22">
        <f t="shared" si="21"/>
        <v>0</v>
      </c>
      <c r="O213" s="22">
        <f t="shared" si="29"/>
        <v>1254.1496563754006</v>
      </c>
      <c r="P213" s="22"/>
    </row>
    <row r="214" spans="2:16" hidden="1" x14ac:dyDescent="0.25">
      <c r="B214" s="33"/>
      <c r="C214" s="68" t="str">
        <f t="shared" si="23"/>
        <v xml:space="preserve"> </v>
      </c>
      <c r="D214" s="35">
        <f t="shared" si="24"/>
        <v>0</v>
      </c>
      <c r="E214" s="68">
        <f t="shared" si="25"/>
        <v>0</v>
      </c>
      <c r="F214" s="72">
        <f t="shared" si="26"/>
        <v>0</v>
      </c>
      <c r="G214" s="72"/>
      <c r="H214" s="34">
        <f t="shared" si="27"/>
        <v>0</v>
      </c>
      <c r="I214" s="35">
        <f t="shared" si="20"/>
        <v>0</v>
      </c>
      <c r="J214" s="35"/>
      <c r="K214" s="36"/>
      <c r="L214" s="71">
        <f t="shared" si="22"/>
        <v>0</v>
      </c>
      <c r="M214" s="21">
        <f t="shared" si="28"/>
        <v>0</v>
      </c>
      <c r="N214" s="22">
        <f t="shared" si="21"/>
        <v>0</v>
      </c>
      <c r="O214" s="22">
        <f t="shared" si="29"/>
        <v>1254.1496563754006</v>
      </c>
      <c r="P214" s="22"/>
    </row>
    <row r="215" spans="2:16" hidden="1" x14ac:dyDescent="0.25">
      <c r="B215" s="33"/>
      <c r="C215" s="68" t="str">
        <f t="shared" si="23"/>
        <v xml:space="preserve"> </v>
      </c>
      <c r="D215" s="35">
        <f t="shared" si="24"/>
        <v>0</v>
      </c>
      <c r="E215" s="68">
        <f t="shared" si="25"/>
        <v>0</v>
      </c>
      <c r="F215" s="72">
        <f t="shared" si="26"/>
        <v>0</v>
      </c>
      <c r="G215" s="72"/>
      <c r="H215" s="34">
        <f t="shared" si="27"/>
        <v>0</v>
      </c>
      <c r="I215" s="35">
        <f t="shared" si="20"/>
        <v>0</v>
      </c>
      <c r="J215" s="35"/>
      <c r="K215" s="36"/>
      <c r="L215" s="71">
        <f t="shared" si="22"/>
        <v>0</v>
      </c>
      <c r="M215" s="21">
        <f t="shared" si="28"/>
        <v>0</v>
      </c>
      <c r="N215" s="22">
        <f t="shared" si="21"/>
        <v>0</v>
      </c>
      <c r="O215" s="22">
        <f t="shared" si="29"/>
        <v>1254.1496563754006</v>
      </c>
      <c r="P215" s="22"/>
    </row>
    <row r="216" spans="2:16" hidden="1" x14ac:dyDescent="0.25">
      <c r="B216" s="33"/>
      <c r="C216" s="68" t="str">
        <f t="shared" si="23"/>
        <v xml:space="preserve"> </v>
      </c>
      <c r="D216" s="35">
        <f t="shared" si="24"/>
        <v>0</v>
      </c>
      <c r="E216" s="68">
        <f t="shared" si="25"/>
        <v>0</v>
      </c>
      <c r="F216" s="72">
        <f t="shared" si="26"/>
        <v>0</v>
      </c>
      <c r="G216" s="72"/>
      <c r="H216" s="34">
        <f t="shared" si="27"/>
        <v>0</v>
      </c>
      <c r="I216" s="35">
        <f t="shared" si="20"/>
        <v>0</v>
      </c>
      <c r="J216" s="35"/>
      <c r="K216" s="36"/>
      <c r="L216" s="71">
        <f t="shared" si="22"/>
        <v>0</v>
      </c>
      <c r="M216" s="21">
        <f t="shared" si="28"/>
        <v>0</v>
      </c>
      <c r="N216" s="22">
        <f t="shared" si="21"/>
        <v>0</v>
      </c>
      <c r="O216" s="22">
        <f t="shared" si="29"/>
        <v>1254.1496563754006</v>
      </c>
      <c r="P216" s="22"/>
    </row>
    <row r="217" spans="2:16" hidden="1" x14ac:dyDescent="0.25">
      <c r="B217" s="33"/>
      <c r="C217" s="68" t="str">
        <f t="shared" si="23"/>
        <v xml:space="preserve"> </v>
      </c>
      <c r="D217" s="35">
        <f t="shared" si="24"/>
        <v>0</v>
      </c>
      <c r="E217" s="68">
        <f t="shared" si="25"/>
        <v>0</v>
      </c>
      <c r="F217" s="72">
        <f t="shared" si="26"/>
        <v>0</v>
      </c>
      <c r="G217" s="72"/>
      <c r="H217" s="34">
        <f t="shared" si="27"/>
        <v>0</v>
      </c>
      <c r="I217" s="35">
        <f t="shared" si="20"/>
        <v>0</v>
      </c>
      <c r="J217" s="35"/>
      <c r="K217" s="36"/>
      <c r="L217" s="71">
        <f t="shared" si="22"/>
        <v>0</v>
      </c>
      <c r="M217" s="21">
        <f t="shared" si="28"/>
        <v>0</v>
      </c>
      <c r="N217" s="22">
        <f t="shared" si="21"/>
        <v>0</v>
      </c>
      <c r="O217" s="22">
        <f t="shared" si="29"/>
        <v>1254.1496563754006</v>
      </c>
      <c r="P217" s="22"/>
    </row>
    <row r="218" spans="2:16" hidden="1" x14ac:dyDescent="0.25">
      <c r="B218" s="33"/>
      <c r="C218" s="68" t="str">
        <f t="shared" si="23"/>
        <v xml:space="preserve"> </v>
      </c>
      <c r="D218" s="35">
        <f t="shared" si="24"/>
        <v>0</v>
      </c>
      <c r="E218" s="68">
        <f t="shared" si="25"/>
        <v>0</v>
      </c>
      <c r="F218" s="72">
        <f t="shared" si="26"/>
        <v>0</v>
      </c>
      <c r="G218" s="72"/>
      <c r="H218" s="34">
        <f t="shared" si="27"/>
        <v>0</v>
      </c>
      <c r="I218" s="35">
        <f t="shared" si="20"/>
        <v>0</v>
      </c>
      <c r="J218" s="35"/>
      <c r="K218" s="36"/>
      <c r="L218" s="71">
        <f t="shared" si="22"/>
        <v>0</v>
      </c>
      <c r="M218" s="21">
        <f t="shared" si="28"/>
        <v>0</v>
      </c>
      <c r="N218" s="22">
        <f t="shared" si="21"/>
        <v>0</v>
      </c>
      <c r="O218" s="22">
        <f t="shared" si="29"/>
        <v>1254.1496563754006</v>
      </c>
      <c r="P218" s="22"/>
    </row>
    <row r="219" spans="2:16" hidden="1" x14ac:dyDescent="0.25">
      <c r="B219" s="33"/>
      <c r="C219" s="68" t="str">
        <f t="shared" si="23"/>
        <v xml:space="preserve"> </v>
      </c>
      <c r="D219" s="35">
        <f t="shared" si="24"/>
        <v>0</v>
      </c>
      <c r="E219" s="68">
        <f t="shared" si="25"/>
        <v>0</v>
      </c>
      <c r="F219" s="72">
        <f t="shared" si="26"/>
        <v>0</v>
      </c>
      <c r="G219" s="72"/>
      <c r="H219" s="34">
        <f t="shared" si="27"/>
        <v>0</v>
      </c>
      <c r="I219" s="35">
        <f t="shared" si="20"/>
        <v>0</v>
      </c>
      <c r="J219" s="35"/>
      <c r="K219" s="36"/>
      <c r="L219" s="71">
        <f t="shared" si="22"/>
        <v>0</v>
      </c>
      <c r="M219" s="21">
        <f t="shared" si="28"/>
        <v>0</v>
      </c>
      <c r="N219" s="22">
        <f t="shared" si="21"/>
        <v>0</v>
      </c>
      <c r="O219" s="22">
        <f t="shared" si="29"/>
        <v>1254.1496563754006</v>
      </c>
      <c r="P219" s="22"/>
    </row>
    <row r="220" spans="2:16" hidden="1" x14ac:dyDescent="0.25">
      <c r="B220" s="33"/>
      <c r="C220" s="68" t="str">
        <f t="shared" si="23"/>
        <v xml:space="preserve"> </v>
      </c>
      <c r="D220" s="35">
        <f t="shared" si="24"/>
        <v>0</v>
      </c>
      <c r="E220" s="68">
        <f t="shared" si="25"/>
        <v>0</v>
      </c>
      <c r="F220" s="72">
        <f t="shared" si="26"/>
        <v>0</v>
      </c>
      <c r="G220" s="72"/>
      <c r="H220" s="34">
        <f t="shared" si="27"/>
        <v>0</v>
      </c>
      <c r="I220" s="35">
        <f t="shared" si="20"/>
        <v>0</v>
      </c>
      <c r="J220" s="35"/>
      <c r="K220" s="36"/>
      <c r="L220" s="71">
        <f t="shared" si="22"/>
        <v>0</v>
      </c>
      <c r="M220" s="21">
        <f t="shared" si="28"/>
        <v>0</v>
      </c>
      <c r="N220" s="22">
        <f t="shared" si="21"/>
        <v>0</v>
      </c>
      <c r="O220" s="22">
        <f t="shared" si="29"/>
        <v>1254.1496563754006</v>
      </c>
      <c r="P220" s="22"/>
    </row>
    <row r="221" spans="2:16" hidden="1" x14ac:dyDescent="0.25">
      <c r="B221" s="33"/>
      <c r="C221" s="68" t="str">
        <f t="shared" si="23"/>
        <v xml:space="preserve"> </v>
      </c>
      <c r="D221" s="35">
        <f t="shared" si="24"/>
        <v>0</v>
      </c>
      <c r="E221" s="68">
        <f t="shared" si="25"/>
        <v>0</v>
      </c>
      <c r="F221" s="72">
        <f t="shared" si="26"/>
        <v>0</v>
      </c>
      <c r="G221" s="72"/>
      <c r="H221" s="34">
        <f t="shared" si="27"/>
        <v>0</v>
      </c>
      <c r="I221" s="35">
        <f t="shared" si="20"/>
        <v>0</v>
      </c>
      <c r="J221" s="35"/>
      <c r="K221" s="36"/>
      <c r="L221" s="71">
        <f t="shared" si="22"/>
        <v>0</v>
      </c>
      <c r="M221" s="21">
        <f t="shared" si="28"/>
        <v>0</v>
      </c>
      <c r="N221" s="22">
        <f t="shared" si="21"/>
        <v>0</v>
      </c>
      <c r="O221" s="22">
        <f t="shared" si="29"/>
        <v>1254.1496563754006</v>
      </c>
      <c r="P221" s="22"/>
    </row>
    <row r="222" spans="2:16" hidden="1" x14ac:dyDescent="0.25">
      <c r="B222" s="33"/>
      <c r="C222" s="68" t="str">
        <f t="shared" si="23"/>
        <v xml:space="preserve"> </v>
      </c>
      <c r="D222" s="35">
        <f t="shared" si="24"/>
        <v>0</v>
      </c>
      <c r="E222" s="68">
        <f t="shared" si="25"/>
        <v>0</v>
      </c>
      <c r="F222" s="72">
        <f t="shared" si="26"/>
        <v>0</v>
      </c>
      <c r="G222" s="72"/>
      <c r="H222" s="34">
        <f t="shared" si="27"/>
        <v>0</v>
      </c>
      <c r="I222" s="35">
        <f t="shared" si="20"/>
        <v>0</v>
      </c>
      <c r="J222" s="35"/>
      <c r="K222" s="36"/>
      <c r="L222" s="71">
        <f t="shared" si="22"/>
        <v>0</v>
      </c>
      <c r="M222" s="21">
        <f t="shared" si="28"/>
        <v>0</v>
      </c>
      <c r="N222" s="22">
        <f t="shared" si="21"/>
        <v>0</v>
      </c>
      <c r="O222" s="22">
        <f t="shared" si="29"/>
        <v>1254.1496563754006</v>
      </c>
      <c r="P222" s="22"/>
    </row>
    <row r="223" spans="2:16" hidden="1" x14ac:dyDescent="0.25">
      <c r="B223" s="33"/>
      <c r="C223" s="68" t="str">
        <f t="shared" si="23"/>
        <v xml:space="preserve"> </v>
      </c>
      <c r="D223" s="35">
        <f t="shared" si="24"/>
        <v>0</v>
      </c>
      <c r="E223" s="68">
        <f t="shared" si="25"/>
        <v>0</v>
      </c>
      <c r="F223" s="72">
        <f t="shared" si="26"/>
        <v>0</v>
      </c>
      <c r="G223" s="72"/>
      <c r="H223" s="34">
        <f t="shared" si="27"/>
        <v>0</v>
      </c>
      <c r="I223" s="35">
        <f t="shared" si="20"/>
        <v>0</v>
      </c>
      <c r="J223" s="35"/>
      <c r="K223" s="36"/>
      <c r="L223" s="71">
        <f t="shared" si="22"/>
        <v>0</v>
      </c>
      <c r="M223" s="21">
        <f t="shared" si="28"/>
        <v>0</v>
      </c>
      <c r="N223" s="22">
        <f t="shared" si="21"/>
        <v>0</v>
      </c>
      <c r="O223" s="22">
        <f t="shared" si="29"/>
        <v>1254.1496563754006</v>
      </c>
      <c r="P223" s="22"/>
    </row>
    <row r="224" spans="2:16" hidden="1" x14ac:dyDescent="0.25">
      <c r="B224" s="33"/>
      <c r="C224" s="68" t="str">
        <f t="shared" si="23"/>
        <v xml:space="preserve"> </v>
      </c>
      <c r="D224" s="35">
        <f t="shared" si="24"/>
        <v>0</v>
      </c>
      <c r="E224" s="68">
        <f t="shared" si="25"/>
        <v>0</v>
      </c>
      <c r="F224" s="72">
        <f t="shared" si="26"/>
        <v>0</v>
      </c>
      <c r="G224" s="72"/>
      <c r="H224" s="34">
        <f t="shared" si="27"/>
        <v>0</v>
      </c>
      <c r="I224" s="35">
        <f t="shared" si="20"/>
        <v>0</v>
      </c>
      <c r="J224" s="35"/>
      <c r="K224" s="36"/>
      <c r="L224" s="71">
        <f t="shared" si="22"/>
        <v>0</v>
      </c>
      <c r="M224" s="21">
        <f t="shared" si="28"/>
        <v>0</v>
      </c>
      <c r="N224" s="22">
        <f t="shared" si="21"/>
        <v>0</v>
      </c>
      <c r="O224" s="22">
        <f t="shared" si="29"/>
        <v>1254.1496563754006</v>
      </c>
      <c r="P224" s="22"/>
    </row>
    <row r="225" spans="2:16" hidden="1" x14ac:dyDescent="0.25">
      <c r="B225" s="33"/>
      <c r="C225" s="68" t="str">
        <f t="shared" si="23"/>
        <v xml:space="preserve"> </v>
      </c>
      <c r="D225" s="35">
        <f t="shared" si="24"/>
        <v>0</v>
      </c>
      <c r="E225" s="68">
        <f t="shared" si="25"/>
        <v>0</v>
      </c>
      <c r="F225" s="72">
        <f t="shared" si="26"/>
        <v>0</v>
      </c>
      <c r="G225" s="72"/>
      <c r="H225" s="34">
        <f t="shared" si="27"/>
        <v>0</v>
      </c>
      <c r="I225" s="35">
        <f t="shared" ref="I225:I230" si="30">+F225</f>
        <v>0</v>
      </c>
      <c r="J225" s="35"/>
      <c r="K225" s="36"/>
      <c r="L225" s="71">
        <f t="shared" si="22"/>
        <v>0</v>
      </c>
      <c r="M225" s="21">
        <f t="shared" si="28"/>
        <v>0</v>
      </c>
      <c r="N225" s="22">
        <f t="shared" si="21"/>
        <v>0</v>
      </c>
      <c r="O225" s="22">
        <f t="shared" si="29"/>
        <v>1254.1496563754006</v>
      </c>
      <c r="P225" s="22"/>
    </row>
    <row r="226" spans="2:16" hidden="1" x14ac:dyDescent="0.25">
      <c r="B226" s="33"/>
      <c r="C226" s="68" t="str">
        <f t="shared" si="23"/>
        <v xml:space="preserve"> </v>
      </c>
      <c r="D226" s="35">
        <f t="shared" si="24"/>
        <v>0</v>
      </c>
      <c r="E226" s="68">
        <f t="shared" si="25"/>
        <v>0</v>
      </c>
      <c r="F226" s="72">
        <f t="shared" si="26"/>
        <v>0</v>
      </c>
      <c r="G226" s="72"/>
      <c r="H226" s="34">
        <f t="shared" si="27"/>
        <v>0</v>
      </c>
      <c r="I226" s="35">
        <f t="shared" si="30"/>
        <v>0</v>
      </c>
      <c r="J226" s="35"/>
      <c r="K226" s="36"/>
      <c r="L226" s="71">
        <f t="shared" si="22"/>
        <v>0</v>
      </c>
      <c r="M226" s="21">
        <f t="shared" si="28"/>
        <v>0</v>
      </c>
      <c r="N226" s="22">
        <f t="shared" si="21"/>
        <v>0</v>
      </c>
      <c r="O226" s="22">
        <f t="shared" si="29"/>
        <v>1254.1496563754006</v>
      </c>
      <c r="P226" s="22"/>
    </row>
    <row r="227" spans="2:16" hidden="1" x14ac:dyDescent="0.25">
      <c r="B227" s="33"/>
      <c r="C227" s="68" t="str">
        <f t="shared" si="23"/>
        <v xml:space="preserve"> </v>
      </c>
      <c r="D227" s="35">
        <f t="shared" si="24"/>
        <v>0</v>
      </c>
      <c r="E227" s="68">
        <f t="shared" si="25"/>
        <v>0</v>
      </c>
      <c r="F227" s="72">
        <f t="shared" si="26"/>
        <v>0</v>
      </c>
      <c r="G227" s="72"/>
      <c r="H227" s="34">
        <f t="shared" si="27"/>
        <v>0</v>
      </c>
      <c r="I227" s="35">
        <f t="shared" si="30"/>
        <v>0</v>
      </c>
      <c r="J227" s="35"/>
      <c r="K227" s="36"/>
      <c r="L227" s="71">
        <f t="shared" si="22"/>
        <v>0</v>
      </c>
      <c r="M227" s="21">
        <f t="shared" si="28"/>
        <v>0</v>
      </c>
      <c r="N227" s="22">
        <f t="shared" si="21"/>
        <v>0</v>
      </c>
      <c r="O227" s="22">
        <f t="shared" si="29"/>
        <v>1254.1496563754006</v>
      </c>
      <c r="P227" s="22"/>
    </row>
    <row r="228" spans="2:16" hidden="1" x14ac:dyDescent="0.25">
      <c r="B228" s="33"/>
      <c r="C228" s="68" t="str">
        <f t="shared" si="23"/>
        <v xml:space="preserve"> </v>
      </c>
      <c r="D228" s="35">
        <f t="shared" si="24"/>
        <v>0</v>
      </c>
      <c r="E228" s="68">
        <f t="shared" si="25"/>
        <v>0</v>
      </c>
      <c r="F228" s="72">
        <f t="shared" si="26"/>
        <v>0</v>
      </c>
      <c r="G228" s="72"/>
      <c r="H228" s="34">
        <f t="shared" si="27"/>
        <v>0</v>
      </c>
      <c r="I228" s="35">
        <f t="shared" si="30"/>
        <v>0</v>
      </c>
      <c r="J228" s="35"/>
      <c r="K228" s="36"/>
      <c r="L228" s="71">
        <f t="shared" si="22"/>
        <v>0</v>
      </c>
      <c r="M228" s="21">
        <f t="shared" si="28"/>
        <v>0</v>
      </c>
      <c r="N228" s="22">
        <f t="shared" si="21"/>
        <v>0</v>
      </c>
      <c r="O228" s="22">
        <f t="shared" si="29"/>
        <v>1254.1496563754006</v>
      </c>
      <c r="P228" s="22"/>
    </row>
    <row r="229" spans="2:16" hidden="1" x14ac:dyDescent="0.25">
      <c r="B229" s="33"/>
      <c r="C229" s="68" t="str">
        <f t="shared" si="23"/>
        <v xml:space="preserve"> </v>
      </c>
      <c r="D229" s="35">
        <f t="shared" si="24"/>
        <v>0</v>
      </c>
      <c r="E229" s="68">
        <f t="shared" si="25"/>
        <v>0</v>
      </c>
      <c r="F229" s="72">
        <f t="shared" si="26"/>
        <v>0</v>
      </c>
      <c r="G229" s="72"/>
      <c r="H229" s="34">
        <f t="shared" si="27"/>
        <v>0</v>
      </c>
      <c r="I229" s="35">
        <f t="shared" si="30"/>
        <v>0</v>
      </c>
      <c r="J229" s="35"/>
      <c r="K229" s="36"/>
      <c r="L229" s="71">
        <f t="shared" si="22"/>
        <v>0</v>
      </c>
      <c r="M229" s="21">
        <f t="shared" si="28"/>
        <v>0</v>
      </c>
      <c r="N229" s="22">
        <f t="shared" si="21"/>
        <v>0</v>
      </c>
      <c r="O229" s="22">
        <f t="shared" si="29"/>
        <v>1254.1496563754006</v>
      </c>
      <c r="P229" s="22"/>
    </row>
    <row r="230" spans="2:16" ht="16.5" hidden="1" thickBot="1" x14ac:dyDescent="0.3">
      <c r="B230" s="37"/>
      <c r="C230" s="54" t="str">
        <f t="shared" si="23"/>
        <v xml:space="preserve"> </v>
      </c>
      <c r="D230" s="39">
        <f t="shared" si="24"/>
        <v>0</v>
      </c>
      <c r="E230" s="54">
        <f t="shared" si="25"/>
        <v>0</v>
      </c>
      <c r="F230" s="74">
        <f t="shared" si="26"/>
        <v>0</v>
      </c>
      <c r="G230" s="74"/>
      <c r="H230" s="38">
        <f t="shared" si="27"/>
        <v>0</v>
      </c>
      <c r="I230" s="39">
        <f t="shared" si="30"/>
        <v>0</v>
      </c>
      <c r="J230" s="39"/>
      <c r="K230" s="40"/>
      <c r="L230" s="75">
        <f t="shared" si="22"/>
        <v>0</v>
      </c>
      <c r="M230" s="21">
        <f t="shared" si="28"/>
        <v>0</v>
      </c>
      <c r="N230" s="22">
        <f t="shared" si="21"/>
        <v>0</v>
      </c>
      <c r="O230" s="22">
        <f t="shared" si="29"/>
        <v>1254.1496563754006</v>
      </c>
      <c r="P230" s="22"/>
    </row>
    <row r="231" spans="2:16" hidden="1" x14ac:dyDescent="0.25">
      <c r="B231" s="76"/>
      <c r="C231" s="41"/>
      <c r="D231" s="41"/>
      <c r="E231" s="41"/>
      <c r="F231" s="41"/>
      <c r="G231" s="41"/>
      <c r="H231" s="41"/>
      <c r="I231" s="41"/>
      <c r="J231" s="41"/>
      <c r="K231" s="76"/>
      <c r="L231" s="76"/>
    </row>
    <row r="232" spans="2:16" hidden="1" x14ac:dyDescent="0.25">
      <c r="B232" s="76"/>
      <c r="C232" s="41"/>
      <c r="D232" s="41"/>
      <c r="E232" s="41"/>
      <c r="F232" s="41"/>
      <c r="G232" s="41"/>
      <c r="H232" s="41"/>
      <c r="I232" s="41"/>
      <c r="J232" s="41"/>
      <c r="K232" s="76"/>
      <c r="L232" s="76"/>
    </row>
    <row r="233" spans="2:16" ht="8.25" customHeight="1" thickBot="1" x14ac:dyDescent="0.3">
      <c r="B233" s="76"/>
      <c r="C233" s="76"/>
      <c r="D233" s="76"/>
      <c r="E233" s="76"/>
      <c r="F233" s="76"/>
      <c r="G233" s="76"/>
      <c r="H233" s="76"/>
      <c r="I233" s="76"/>
      <c r="J233" s="76"/>
      <c r="K233" s="76"/>
      <c r="L233" s="76"/>
    </row>
    <row r="234" spans="2:16" x14ac:dyDescent="0.25">
      <c r="B234" s="204" t="s">
        <v>37</v>
      </c>
      <c r="C234" s="205"/>
      <c r="D234" s="205"/>
      <c r="E234" s="205"/>
      <c r="F234" s="205"/>
      <c r="G234" s="205"/>
      <c r="H234" s="205"/>
      <c r="I234" s="205"/>
      <c r="J234" s="205"/>
      <c r="K234" s="205"/>
      <c r="L234" s="206"/>
    </row>
    <row r="235" spans="2:16" x14ac:dyDescent="0.25">
      <c r="B235" s="33" t="s">
        <v>38</v>
      </c>
      <c r="C235" s="42"/>
      <c r="D235" s="42"/>
      <c r="E235" s="42"/>
      <c r="F235" s="42"/>
      <c r="G235" s="42"/>
      <c r="H235" s="42"/>
      <c r="I235" s="42"/>
      <c r="J235" s="42"/>
      <c r="K235" s="42"/>
      <c r="L235" s="43"/>
    </row>
    <row r="236" spans="2:16" hidden="1" x14ac:dyDescent="0.25">
      <c r="B236" s="33"/>
      <c r="C236" s="42"/>
      <c r="D236" s="42"/>
      <c r="E236" s="42"/>
      <c r="F236" s="42"/>
      <c r="G236" s="42"/>
      <c r="H236" s="42"/>
      <c r="I236" s="42"/>
      <c r="J236" s="42"/>
      <c r="K236" s="42"/>
      <c r="L236" s="43"/>
    </row>
    <row r="237" spans="2:16" ht="3" customHeight="1" thickBot="1" x14ac:dyDescent="0.3">
      <c r="B237" s="37"/>
      <c r="C237" s="44"/>
      <c r="D237" s="44"/>
      <c r="E237" s="44"/>
      <c r="F237" s="44"/>
      <c r="G237" s="44"/>
      <c r="H237" s="44"/>
      <c r="I237" s="44"/>
      <c r="J237" s="44"/>
      <c r="K237" s="44"/>
      <c r="L237" s="45"/>
    </row>
    <row r="238" spans="2:16" ht="5.25" customHeight="1" thickBot="1" x14ac:dyDescent="0.3">
      <c r="B238" s="76"/>
      <c r="C238" s="76"/>
      <c r="D238" s="76"/>
      <c r="E238" s="76"/>
      <c r="F238" s="76"/>
      <c r="G238" s="76"/>
      <c r="H238" s="76"/>
      <c r="I238" s="76"/>
      <c r="J238" s="76"/>
      <c r="K238" s="76"/>
      <c r="L238" s="76"/>
    </row>
    <row r="239" spans="2:16" ht="7.5" customHeight="1" x14ac:dyDescent="0.25">
      <c r="B239" s="207"/>
      <c r="C239" s="205"/>
      <c r="D239" s="205"/>
      <c r="E239" s="205"/>
      <c r="F239" s="205"/>
      <c r="G239" s="205"/>
      <c r="H239" s="205"/>
      <c r="I239" s="205"/>
      <c r="J239" s="205"/>
      <c r="K239" s="205"/>
      <c r="L239" s="206"/>
    </row>
    <row r="240" spans="2:16" ht="12.75" customHeight="1" x14ac:dyDescent="0.25">
      <c r="B240" s="33"/>
      <c r="C240" s="42"/>
      <c r="D240" s="46" t="s">
        <v>32</v>
      </c>
      <c r="E240" s="42"/>
      <c r="F240" s="42"/>
      <c r="G240" s="42"/>
      <c r="H240" s="42"/>
      <c r="I240" s="42"/>
      <c r="J240" s="42"/>
      <c r="L240" s="43" t="s">
        <v>77</v>
      </c>
    </row>
    <row r="241" spans="2:12" x14ac:dyDescent="0.25">
      <c r="B241" s="33"/>
      <c r="C241" s="42"/>
      <c r="D241" s="42" t="s">
        <v>39</v>
      </c>
      <c r="E241" s="42"/>
      <c r="F241" s="42" t="s">
        <v>41</v>
      </c>
      <c r="G241" s="42"/>
      <c r="H241" s="42"/>
      <c r="I241" s="42" t="s">
        <v>49</v>
      </c>
      <c r="J241" s="42"/>
      <c r="L241" s="43" t="s">
        <v>78</v>
      </c>
    </row>
    <row r="242" spans="2:12" x14ac:dyDescent="0.25">
      <c r="B242" s="33"/>
      <c r="C242" s="42"/>
      <c r="D242" s="42" t="s">
        <v>40</v>
      </c>
      <c r="E242" s="42"/>
      <c r="F242" s="42" t="s">
        <v>42</v>
      </c>
      <c r="G242" s="42"/>
      <c r="H242" s="42"/>
      <c r="I242" s="42" t="s">
        <v>48</v>
      </c>
      <c r="J242" s="42"/>
      <c r="L242" s="43" t="s">
        <v>79</v>
      </c>
    </row>
    <row r="243" spans="2:12" ht="9" customHeight="1" thickBot="1" x14ac:dyDescent="0.3">
      <c r="B243" s="37"/>
      <c r="C243" s="44"/>
      <c r="D243" s="44"/>
      <c r="E243" s="44"/>
      <c r="F243" s="44"/>
      <c r="G243" s="44"/>
      <c r="H243" s="44"/>
      <c r="I243" s="44"/>
      <c r="J243" s="44"/>
      <c r="K243" s="44"/>
      <c r="L243" s="45"/>
    </row>
    <row r="245" spans="2:12" ht="22.5" x14ac:dyDescent="0.3">
      <c r="B245" s="24">
        <f>+C33/F8</f>
        <v>3.2786885245901641E-2</v>
      </c>
      <c r="C245" s="23"/>
    </row>
    <row r="246" spans="2:12" ht="22.5" x14ac:dyDescent="0.3">
      <c r="B246" s="25">
        <f>100-C33</f>
        <v>-1180</v>
      </c>
      <c r="C246" s="23"/>
    </row>
    <row r="248" spans="2:12" x14ac:dyDescent="0.25">
      <c r="C248" s="32">
        <f>C33/F8</f>
        <v>3.2786885245901641E-2</v>
      </c>
      <c r="E248" s="27" t="s">
        <v>10</v>
      </c>
    </row>
  </sheetData>
  <sheetProtection password="CC58" sheet="1" objects="1" scenarios="1"/>
  <customSheetViews>
    <customSheetView guid="{51A1EAA0-9775-4DFD-AA76-A6B8D599A002}" scale="80" showGridLines="0" hiddenRows="1">
      <selection activeCell="F31" sqref="F31"/>
      <rowBreaks count="1" manualBreakCount="1">
        <brk id="67" max="16383" man="1"/>
      </rowBreaks>
      <colBreaks count="1" manualBreakCount="1">
        <brk id="13" max="1048575" man="1"/>
      </colBreaks>
      <pageMargins left="0.75" right="0.75" top="1" bottom="1" header="0.5" footer="0.5"/>
      <pageSetup paperSize="9" scale="69" orientation="portrait" horizontalDpi="4294967293" r:id="rId1"/>
      <headerFooter alignWithMargins="0"/>
    </customSheetView>
  </customSheetViews>
  <mergeCells count="14">
    <mergeCell ref="B234:L234"/>
    <mergeCell ref="B239:L239"/>
    <mergeCell ref="H10:K10"/>
    <mergeCell ref="H16:K16"/>
    <mergeCell ref="K26:L26"/>
    <mergeCell ref="B28:C28"/>
    <mergeCell ref="E28:F28"/>
    <mergeCell ref="D39:H39"/>
    <mergeCell ref="H9:K9"/>
    <mergeCell ref="B2:L2"/>
    <mergeCell ref="B3:L3"/>
    <mergeCell ref="H6:K6"/>
    <mergeCell ref="H7:K7"/>
    <mergeCell ref="H8:K8"/>
  </mergeCells>
  <dataValidations count="3">
    <dataValidation type="whole" showInputMessage="1" showErrorMessage="1" errorTitle="Fejl i din indtastning" error="Betalingsgebyr:_x000a_iBOX 0 kr._x000a_BS 25 kr._x000a_Giro 25 kr." sqref="F14">
      <formula1>0</formula1>
      <formula2>25</formula2>
    </dataValidation>
    <dataValidation type="whole" allowBlank="1" showInputMessage="1" showErrorMessage="1" errorTitle="Løbetidsramme overskredet" error="Lånets løbetid skal være mellem 1 og 60 mdr.og ydelsen skal min.være 3% af lånebeløbet, dog min.100 kr. " sqref="F16">
      <formula1>1</formula1>
      <formula2>60</formula2>
    </dataValidation>
    <dataValidation type="whole" allowBlank="1" showInputMessage="1" showErrorMessage="1" errorTitle="Fejl i lånebeløb." error="Lånebeløb skal være mellem 2.000 og 40.000 kr." sqref="F8">
      <formula1>2000</formula1>
      <formula2>40000</formula2>
    </dataValidation>
  </dataValidations>
  <pageMargins left="0.75" right="0.75" top="1" bottom="1" header="0.5" footer="0.5"/>
  <pageSetup paperSize="9" scale="69" orientation="portrait" horizontalDpi="4294967293" r:id="rId2"/>
  <headerFooter alignWithMargins="0"/>
  <rowBreaks count="1" manualBreakCount="1">
    <brk id="67" max="16383" man="1"/>
  </rowBreaks>
  <colBreaks count="1" manualBreakCount="1">
    <brk id="13" max="1048575" man="1"/>
  </col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Z45"/>
  <sheetViews>
    <sheetView showGridLines="0" topLeftCell="A2" zoomScaleNormal="100" zoomScalePageLayoutView="60" workbookViewId="0">
      <selection activeCell="W22" sqref="W22"/>
    </sheetView>
  </sheetViews>
  <sheetFormatPr defaultRowHeight="15.75" x14ac:dyDescent="0.25"/>
  <cols>
    <col min="1" max="1" width="9" customWidth="1"/>
    <col min="10" max="15" width="9" hidden="1" customWidth="1"/>
    <col min="16" max="16" width="11.75" hidden="1" customWidth="1"/>
    <col min="17" max="17" width="13.75" hidden="1" customWidth="1"/>
    <col min="25" max="25" width="13.375" customWidth="1"/>
  </cols>
  <sheetData>
    <row r="1" spans="1:26" ht="26.25" hidden="1" x14ac:dyDescent="0.4">
      <c r="A1" s="166" t="s">
        <v>53</v>
      </c>
      <c r="C1" s="167"/>
      <c r="D1" s="168"/>
      <c r="E1" s="168"/>
      <c r="J1" s="161" t="s">
        <v>57</v>
      </c>
      <c r="K1" s="161" t="s">
        <v>58</v>
      </c>
      <c r="L1" s="161" t="s">
        <v>59</v>
      </c>
      <c r="M1" s="161" t="s">
        <v>60</v>
      </c>
      <c r="N1" s="161" t="s">
        <v>5</v>
      </c>
      <c r="O1" s="161" t="s">
        <v>61</v>
      </c>
      <c r="P1" s="161" t="s">
        <v>62</v>
      </c>
      <c r="Q1" s="161" t="s">
        <v>36</v>
      </c>
    </row>
    <row r="2" spans="1:26" ht="15.75" customHeight="1" x14ac:dyDescent="0.25">
      <c r="A2" s="223"/>
      <c r="B2" s="223"/>
      <c r="C2" s="223"/>
      <c r="D2" s="223"/>
      <c r="E2" s="223"/>
      <c r="F2" s="223"/>
      <c r="G2" s="223"/>
      <c r="H2" s="223"/>
      <c r="I2" s="223"/>
      <c r="J2" s="158" t="s">
        <v>52</v>
      </c>
      <c r="K2" s="164" t="e">
        <f>TEXT(#REF!,"###.###.##0")</f>
        <v>#REF!</v>
      </c>
      <c r="L2" s="165" t="e">
        <f>TEXT(#REF!,"###.###.##0")</f>
        <v>#REF!</v>
      </c>
      <c r="M2" s="165" t="e">
        <f>TEXT(#REF!,"###.###.##0")</f>
        <v>#REF!</v>
      </c>
      <c r="N2" t="e">
        <f>TEXT(#REF!*100,"#0,00")</f>
        <v>#REF!</v>
      </c>
      <c r="O2" s="164" t="e">
        <f>#REF!</f>
        <v>#REF!</v>
      </c>
      <c r="P2" s="170" t="e">
        <f>TEXT(ABS(#REF!),"###.###.##0")</f>
        <v>#REF!</v>
      </c>
      <c r="Q2" t="e">
        <f>TEXT(#REF!*100,"#0,00")</f>
        <v>#REF!</v>
      </c>
      <c r="S2" s="179" t="s">
        <v>70</v>
      </c>
      <c r="T2" s="178"/>
      <c r="U2" s="178"/>
      <c r="V2" s="178"/>
      <c r="W2" s="178"/>
      <c r="X2" s="178"/>
      <c r="Y2" s="180"/>
    </row>
    <row r="3" spans="1:26" ht="15.75" customHeight="1" x14ac:dyDescent="0.25">
      <c r="A3" s="223"/>
      <c r="B3" s="223"/>
      <c r="C3" s="223"/>
      <c r="D3" s="223"/>
      <c r="E3" s="223"/>
      <c r="F3" s="223"/>
      <c r="G3" s="223"/>
      <c r="H3" s="223"/>
      <c r="I3" s="223"/>
      <c r="J3" s="158" t="s">
        <v>53</v>
      </c>
      <c r="K3" s="164" t="str">
        <f>TEXT('LAVRENTE LÅN'!F8,"###.###.##0")</f>
        <v>39.040</v>
      </c>
      <c r="L3" s="165" t="str">
        <f>TEXT('LAVRENTE LÅN'!C33,"###.###.##0")</f>
        <v>1.280</v>
      </c>
      <c r="M3" s="165" t="str">
        <f>TEXT('LAVRENTE LÅN'!I33,"###.###.##0")</f>
        <v>7.010</v>
      </c>
      <c r="N3" t="str">
        <f>TEXT('LAVRENTE LÅN'!K33*100,"#0,00")</f>
        <v>11,63</v>
      </c>
      <c r="O3" s="164">
        <f>'LAVRENTE LÅN'!F16</f>
        <v>36</v>
      </c>
      <c r="P3" s="170" t="str">
        <f>TEXT(ABS('LAVRENTE LÅN'!F33),"###.###.##0")</f>
        <v>46.049</v>
      </c>
      <c r="Q3" t="str">
        <f>TEXT('LAVRENTE LÅN'!J33*100,"#0,00")</f>
        <v>9,38</v>
      </c>
      <c r="S3" s="181" t="s">
        <v>71</v>
      </c>
      <c r="T3" s="182"/>
      <c r="U3" s="182"/>
      <c r="V3" s="182"/>
      <c r="W3" s="182"/>
      <c r="X3" s="182"/>
      <c r="Y3" s="183"/>
      <c r="Z3" s="169"/>
    </row>
    <row r="4" spans="1:26" ht="15.75" customHeight="1" x14ac:dyDescent="0.25">
      <c r="A4" s="223"/>
      <c r="B4" s="223"/>
      <c r="C4" s="223"/>
      <c r="D4" s="223"/>
      <c r="E4" s="223"/>
      <c r="F4" s="223"/>
      <c r="G4" s="223"/>
      <c r="H4" s="223"/>
      <c r="I4" s="223"/>
      <c r="J4" s="158" t="s">
        <v>54</v>
      </c>
      <c r="K4" s="164" t="e">
        <f>TEXT(#REF!,"###.###.##0")</f>
        <v>#REF!</v>
      </c>
      <c r="L4" s="165" t="e">
        <f>TEXT(#REF!,"###.###.##0")</f>
        <v>#REF!</v>
      </c>
      <c r="M4" s="165" t="e">
        <f>TEXT(#REF!,"###.###.##0")</f>
        <v>#REF!</v>
      </c>
      <c r="N4" t="e">
        <f>TEXT(#REF!*100,"#0,00")</f>
        <v>#REF!</v>
      </c>
      <c r="O4" s="164" t="e">
        <f>#REF!</f>
        <v>#REF!</v>
      </c>
      <c r="P4" s="170" t="e">
        <f>TEXT(ABS(#REF!),"###.###.##0")</f>
        <v>#REF!</v>
      </c>
      <c r="Q4" t="e">
        <f>TEXT(#REF!*100,"#0,00")</f>
        <v>#REF!</v>
      </c>
      <c r="S4" s="184" t="s">
        <v>72</v>
      </c>
      <c r="T4" s="185"/>
      <c r="U4" s="185"/>
      <c r="V4" s="185"/>
      <c r="W4" s="185"/>
      <c r="X4" s="185"/>
      <c r="Y4" s="186"/>
      <c r="Z4" s="169"/>
    </row>
    <row r="5" spans="1:26" ht="15.75" customHeight="1" x14ac:dyDescent="0.25">
      <c r="A5" s="223"/>
      <c r="B5" s="223"/>
      <c r="C5" s="223"/>
      <c r="D5" s="223"/>
      <c r="E5" s="223"/>
      <c r="F5" s="223"/>
      <c r="G5" s="223"/>
      <c r="H5" s="223"/>
      <c r="I5" s="223"/>
      <c r="J5" s="158" t="s">
        <v>55</v>
      </c>
      <c r="K5" s="164" t="e">
        <f>TEXT(#REF!,"###.###.##0")</f>
        <v>#REF!</v>
      </c>
      <c r="L5" s="165" t="e">
        <f>TEXT(#REF!,"###.###.##0")</f>
        <v>#REF!</v>
      </c>
      <c r="M5" s="165" t="e">
        <f>TEXT(#REF!,"###.###.##0")</f>
        <v>#REF!</v>
      </c>
      <c r="N5" t="e">
        <f>TEXT(#REF!*100,"#0,00")</f>
        <v>#REF!</v>
      </c>
      <c r="O5" s="164" t="e">
        <f>#REF!</f>
        <v>#REF!</v>
      </c>
      <c r="P5" s="170" t="e">
        <f>TEXT(ABS(#REF!),"###.###.##0")</f>
        <v>#REF!</v>
      </c>
      <c r="Q5" t="e">
        <f>TEXT(#REF!*100,"#0,00")</f>
        <v>#REF!</v>
      </c>
      <c r="S5" s="184" t="s">
        <v>73</v>
      </c>
      <c r="T5" s="185"/>
      <c r="U5" s="185"/>
      <c r="V5" s="185"/>
      <c r="W5" s="185"/>
      <c r="X5" s="185"/>
      <c r="Y5" s="186"/>
      <c r="Z5" s="169"/>
    </row>
    <row r="6" spans="1:26" ht="15.75" customHeight="1" x14ac:dyDescent="0.25">
      <c r="A6" s="223"/>
      <c r="B6" s="223"/>
      <c r="C6" s="223"/>
      <c r="D6" s="223"/>
      <c r="E6" s="223"/>
      <c r="F6" s="223"/>
      <c r="G6" s="223"/>
      <c r="H6" s="223"/>
      <c r="I6" s="223"/>
      <c r="J6" s="158" t="s">
        <v>56</v>
      </c>
      <c r="K6" s="164" t="e">
        <f>TEXT(#REF!,"###.###.##0")</f>
        <v>#REF!</v>
      </c>
      <c r="L6" s="165" t="e">
        <f>TEXT(#REF!,"###.###.##0")</f>
        <v>#REF!</v>
      </c>
      <c r="M6" s="165" t="e">
        <f>TEXT(#REF!,"###.###.##0")</f>
        <v>#REF!</v>
      </c>
      <c r="N6" t="e">
        <f>TEXT(#REF!*100,"#0,00")</f>
        <v>#REF!</v>
      </c>
      <c r="O6" s="164" t="e">
        <f>#REF!</f>
        <v>#REF!</v>
      </c>
      <c r="P6" s="170" t="e">
        <f>TEXT(ABS(#REF!),"###.###.##0")</f>
        <v>#REF!</v>
      </c>
      <c r="Q6" t="e">
        <f>TEXT(#REF!*100,"#0,00")</f>
        <v>#REF!</v>
      </c>
      <c r="S6" s="184" t="s">
        <v>74</v>
      </c>
      <c r="T6" s="185"/>
      <c r="U6" s="185"/>
      <c r="V6" s="185"/>
      <c r="W6" s="185"/>
      <c r="X6" s="185"/>
      <c r="Y6" s="186"/>
      <c r="Z6" s="169"/>
    </row>
    <row r="7" spans="1:26" ht="15.75" customHeight="1" x14ac:dyDescent="0.25">
      <c r="S7" s="184" t="s">
        <v>63</v>
      </c>
      <c r="T7" s="185"/>
      <c r="U7" s="185"/>
      <c r="V7" s="185"/>
      <c r="W7" s="185"/>
      <c r="X7" s="185"/>
      <c r="Y7" s="186"/>
      <c r="Z7" s="169"/>
    </row>
    <row r="8" spans="1:26" ht="15.75" customHeight="1" x14ac:dyDescent="0.25">
      <c r="A8" s="226" t="s">
        <v>65</v>
      </c>
      <c r="B8" s="226"/>
      <c r="C8" s="226"/>
      <c r="D8" s="226"/>
      <c r="E8" s="226"/>
      <c r="F8" s="226"/>
      <c r="G8" s="226"/>
      <c r="H8" s="226"/>
      <c r="I8" s="160"/>
      <c r="S8" s="187" t="s">
        <v>75</v>
      </c>
      <c r="T8" s="188"/>
      <c r="U8" s="188"/>
      <c r="V8" s="188"/>
      <c r="W8" s="188"/>
      <c r="X8" s="188"/>
      <c r="Y8" s="189"/>
    </row>
    <row r="9" spans="1:26" ht="15.75" customHeight="1" x14ac:dyDescent="0.25">
      <c r="A9" s="226"/>
      <c r="B9" s="226"/>
      <c r="C9" s="226"/>
      <c r="D9" s="226"/>
      <c r="E9" s="226"/>
      <c r="F9" s="226"/>
      <c r="G9" s="226"/>
      <c r="H9" s="226"/>
      <c r="I9" s="160"/>
      <c r="S9" s="176"/>
      <c r="T9" s="176"/>
      <c r="U9" s="176"/>
      <c r="V9" s="176"/>
      <c r="W9" s="176"/>
      <c r="X9" s="176"/>
      <c r="Y9" s="176"/>
    </row>
    <row r="10" spans="1:26" ht="15.75" customHeight="1" x14ac:dyDescent="0.25">
      <c r="A10" s="226"/>
      <c r="B10" s="226"/>
      <c r="C10" s="226"/>
      <c r="D10" s="226"/>
      <c r="E10" s="226"/>
      <c r="F10" s="226"/>
      <c r="G10" s="226"/>
      <c r="H10" s="226"/>
      <c r="I10" s="160"/>
      <c r="S10" s="177"/>
      <c r="T10" s="177"/>
      <c r="U10" s="177"/>
      <c r="V10" s="177"/>
      <c r="W10" s="177"/>
      <c r="X10" s="177"/>
      <c r="Y10" s="177"/>
    </row>
    <row r="11" spans="1:26" ht="15.75" customHeight="1" x14ac:dyDescent="0.25">
      <c r="A11" s="162"/>
      <c r="B11" s="163"/>
      <c r="C11" s="163"/>
      <c r="D11" s="163"/>
      <c r="E11" s="163"/>
      <c r="F11" s="163"/>
      <c r="G11" s="163"/>
      <c r="H11" s="163"/>
      <c r="I11" s="159"/>
    </row>
    <row r="12" spans="1:26" ht="15.75" customHeight="1" x14ac:dyDescent="0.25">
      <c r="A12" s="224" t="s">
        <v>64</v>
      </c>
      <c r="B12" s="225"/>
      <c r="C12" s="225"/>
      <c r="D12" s="225"/>
      <c r="E12" s="225"/>
      <c r="F12" s="225"/>
      <c r="G12" s="225"/>
      <c r="H12" s="225"/>
      <c r="I12" s="225"/>
    </row>
    <row r="13" spans="1:26" ht="15.75" customHeight="1" x14ac:dyDescent="0.25">
      <c r="A13" s="225"/>
      <c r="B13" s="225"/>
      <c r="C13" s="225"/>
      <c r="D13" s="225"/>
      <c r="E13" s="225"/>
      <c r="F13" s="225"/>
      <c r="G13" s="225"/>
      <c r="H13" s="225"/>
      <c r="I13" s="225"/>
    </row>
    <row r="14" spans="1:26" ht="15.75" customHeight="1" x14ac:dyDescent="0.25">
      <c r="A14" s="225"/>
      <c r="B14" s="225"/>
      <c r="C14" s="225"/>
      <c r="D14" s="225"/>
      <c r="E14" s="225"/>
      <c r="F14" s="225"/>
      <c r="G14" s="225"/>
      <c r="H14" s="225"/>
      <c r="I14" s="225"/>
    </row>
    <row r="15" spans="1:26" ht="15.75" customHeight="1" x14ac:dyDescent="0.25">
      <c r="A15" s="225"/>
      <c r="B15" s="225"/>
      <c r="C15" s="225"/>
      <c r="D15" s="225"/>
      <c r="E15" s="225"/>
      <c r="F15" s="225"/>
      <c r="G15" s="225"/>
      <c r="H15" s="225"/>
      <c r="I15" s="225"/>
    </row>
    <row r="16" spans="1:26" ht="15.75" customHeight="1" x14ac:dyDescent="0.25">
      <c r="A16" s="225"/>
      <c r="B16" s="225"/>
      <c r="C16" s="225"/>
      <c r="D16" s="225"/>
      <c r="E16" s="225"/>
      <c r="F16" s="225"/>
      <c r="G16" s="225"/>
      <c r="H16" s="225"/>
      <c r="I16" s="225"/>
    </row>
    <row r="17" spans="1:9" ht="15.75" customHeight="1" x14ac:dyDescent="0.25">
      <c r="A17" s="225"/>
      <c r="B17" s="225"/>
      <c r="C17" s="225"/>
      <c r="D17" s="225"/>
      <c r="E17" s="225"/>
      <c r="F17" s="225"/>
      <c r="G17" s="225"/>
      <c r="H17" s="225"/>
      <c r="I17" s="225"/>
    </row>
    <row r="18" spans="1:9" ht="15.75" customHeight="1" x14ac:dyDescent="0.25">
      <c r="A18" s="225"/>
      <c r="B18" s="225"/>
      <c r="C18" s="225"/>
      <c r="D18" s="225"/>
      <c r="E18" s="225"/>
      <c r="F18" s="225"/>
      <c r="G18" s="225"/>
      <c r="H18" s="225"/>
      <c r="I18" s="225"/>
    </row>
    <row r="19" spans="1:9" ht="15.75" customHeight="1" x14ac:dyDescent="0.25">
      <c r="A19" s="225"/>
      <c r="B19" s="225"/>
      <c r="C19" s="225"/>
      <c r="D19" s="225"/>
      <c r="E19" s="225"/>
      <c r="F19" s="225"/>
      <c r="G19" s="225"/>
      <c r="H19" s="225"/>
      <c r="I19" s="225"/>
    </row>
    <row r="20" spans="1:9" ht="15.75" customHeight="1" x14ac:dyDescent="0.25">
      <c r="A20" s="225"/>
      <c r="B20" s="225"/>
      <c r="C20" s="225"/>
      <c r="D20" s="225"/>
      <c r="E20" s="225"/>
      <c r="F20" s="225"/>
      <c r="G20" s="225"/>
      <c r="H20" s="225"/>
      <c r="I20" s="225"/>
    </row>
    <row r="21" spans="1:9" ht="15.75" customHeight="1" x14ac:dyDescent="0.25"/>
    <row r="22" spans="1:9" ht="15.75" customHeight="1" x14ac:dyDescent="0.25"/>
    <row r="23" spans="1:9" ht="15.75" customHeight="1" x14ac:dyDescent="0.25">
      <c r="D23" s="161"/>
      <c r="E23" s="161" t="s">
        <v>50</v>
      </c>
    </row>
    <row r="24" spans="1:9" ht="15.75" customHeight="1" x14ac:dyDescent="0.25">
      <c r="D24" s="219" t="str">
        <f>VLOOKUP($A$1,$J$1:$Q$27,2,FALSE)&amp;",-"</f>
        <v>39.040,-</v>
      </c>
      <c r="E24" s="220"/>
      <c r="F24" s="220"/>
      <c r="G24" s="220"/>
      <c r="H24" s="220"/>
      <c r="I24" s="220"/>
    </row>
    <row r="25" spans="1:9" x14ac:dyDescent="0.25">
      <c r="D25" s="220"/>
      <c r="E25" s="220"/>
      <c r="F25" s="220"/>
      <c r="G25" s="220"/>
      <c r="H25" s="220"/>
      <c r="I25" s="220"/>
    </row>
    <row r="26" spans="1:9" ht="15.75" customHeight="1" x14ac:dyDescent="0.25">
      <c r="D26" s="220"/>
      <c r="E26" s="220"/>
      <c r="F26" s="220"/>
      <c r="G26" s="220"/>
      <c r="H26" s="220"/>
      <c r="I26" s="220"/>
    </row>
    <row r="27" spans="1:9" ht="15.75" customHeight="1" x14ac:dyDescent="0.25">
      <c r="B27" s="157"/>
      <c r="D27" s="220"/>
      <c r="E27" s="220"/>
      <c r="F27" s="220"/>
      <c r="G27" s="220"/>
      <c r="H27" s="220"/>
      <c r="I27" s="220"/>
    </row>
    <row r="28" spans="1:9" ht="15.75" customHeight="1" x14ac:dyDescent="0.25">
      <c r="D28" s="220"/>
      <c r="E28" s="220"/>
      <c r="F28" s="220"/>
      <c r="G28" s="220"/>
      <c r="H28" s="220"/>
      <c r="I28" s="220"/>
    </row>
    <row r="29" spans="1:9" ht="15.75" customHeight="1" x14ac:dyDescent="0.25">
      <c r="D29" s="220"/>
      <c r="E29" s="220"/>
      <c r="F29" s="220"/>
      <c r="G29" s="220"/>
      <c r="H29" s="220"/>
      <c r="I29" s="220"/>
    </row>
    <row r="30" spans="1:9" ht="15.75" customHeight="1" x14ac:dyDescent="0.25"/>
    <row r="31" spans="1:9" ht="22.5" customHeight="1" x14ac:dyDescent="0.3">
      <c r="B31" s="171"/>
      <c r="C31" s="172" t="s">
        <v>51</v>
      </c>
      <c r="D31" s="173"/>
      <c r="E31" s="173"/>
      <c r="F31" s="173"/>
      <c r="G31" s="173"/>
      <c r="H31" s="173"/>
      <c r="I31" s="173"/>
    </row>
    <row r="32" spans="1:9" ht="15.75" customHeight="1" x14ac:dyDescent="0.25">
      <c r="B32" s="221" t="str">
        <f>VLOOKUP($A$1,$J$1:$Q$27,3,FALSE)&amp;",-"</f>
        <v>1.280,-</v>
      </c>
      <c r="C32" s="222"/>
      <c r="D32" s="222"/>
      <c r="E32" s="222"/>
      <c r="F32" s="222"/>
      <c r="G32" s="222"/>
      <c r="H32" s="222"/>
      <c r="I32" s="222"/>
    </row>
    <row r="33" spans="1:10" ht="15.75" customHeight="1" x14ac:dyDescent="0.25">
      <c r="B33" s="222"/>
      <c r="C33" s="222"/>
      <c r="D33" s="222"/>
      <c r="E33" s="222"/>
      <c r="F33" s="222"/>
      <c r="G33" s="222"/>
      <c r="H33" s="222"/>
      <c r="I33" s="222"/>
    </row>
    <row r="34" spans="1:10" ht="15.75" customHeight="1" x14ac:dyDescent="0.25">
      <c r="B34" s="222"/>
      <c r="C34" s="222"/>
      <c r="D34" s="222"/>
      <c r="E34" s="222"/>
      <c r="F34" s="222"/>
      <c r="G34" s="222"/>
      <c r="H34" s="222"/>
      <c r="I34" s="222"/>
    </row>
    <row r="35" spans="1:10" ht="15.75" customHeight="1" x14ac:dyDescent="0.25">
      <c r="B35" s="222"/>
      <c r="C35" s="222"/>
      <c r="D35" s="222"/>
      <c r="E35" s="222"/>
      <c r="F35" s="222"/>
      <c r="G35" s="222"/>
      <c r="H35" s="222"/>
      <c r="I35" s="222"/>
    </row>
    <row r="36" spans="1:10" x14ac:dyDescent="0.25">
      <c r="B36" s="222"/>
      <c r="C36" s="222"/>
      <c r="D36" s="222"/>
      <c r="E36" s="222"/>
      <c r="F36" s="222"/>
      <c r="G36" s="222"/>
      <c r="H36" s="222"/>
      <c r="I36" s="222"/>
    </row>
    <row r="37" spans="1:10" x14ac:dyDescent="0.25">
      <c r="B37" s="222"/>
      <c r="C37" s="222"/>
      <c r="D37" s="222"/>
      <c r="E37" s="222"/>
      <c r="F37" s="222"/>
      <c r="G37" s="222"/>
      <c r="H37" s="222"/>
      <c r="I37" s="222"/>
    </row>
    <row r="38" spans="1:10" x14ac:dyDescent="0.25">
      <c r="B38" s="222"/>
      <c r="C38" s="222"/>
      <c r="D38" s="222"/>
      <c r="E38" s="222"/>
      <c r="F38" s="222"/>
      <c r="G38" s="222"/>
      <c r="H38" s="222"/>
      <c r="I38" s="222"/>
    </row>
    <row r="39" spans="1:10" x14ac:dyDescent="0.25">
      <c r="B39" s="222"/>
      <c r="C39" s="222"/>
      <c r="D39" s="222"/>
      <c r="E39" s="222"/>
      <c r="F39" s="222"/>
      <c r="G39" s="222"/>
      <c r="H39" s="222"/>
      <c r="I39" s="222"/>
    </row>
    <row r="40" spans="1:10" x14ac:dyDescent="0.25">
      <c r="B40" s="222"/>
      <c r="C40" s="222"/>
      <c r="D40" s="222"/>
      <c r="E40" s="222"/>
      <c r="F40" s="222"/>
      <c r="G40" s="222"/>
      <c r="H40" s="222"/>
      <c r="I40" s="222"/>
    </row>
    <row r="41" spans="1:10" x14ac:dyDescent="0.25">
      <c r="B41" s="173"/>
      <c r="C41" s="174" t="str">
        <f>"Løbetid "&amp;VLOOKUP($A$1,$J$1:$Q$27,6,FALSE)&amp;" måneder."&amp;" Samlede kreditomkostninger "&amp;VLOOKUP($A$1,$J$1:$Q$27,4,FALSE)&amp;" kr."&amp;" ÅOP "&amp;VLOOKUP($A$1,$J$1:$Q$27,5,FALSE)&amp;"%"</f>
        <v>Løbetid 36 måneder. Samlede kreditomkostninger 7.010 kr. ÅOP 11,63%</v>
      </c>
      <c r="D41" s="173"/>
      <c r="E41" s="173"/>
      <c r="F41" s="173"/>
      <c r="G41" s="173"/>
      <c r="H41" s="173"/>
      <c r="I41" s="173"/>
    </row>
    <row r="42" spans="1:10" x14ac:dyDescent="0.25">
      <c r="B42" s="173"/>
      <c r="C42" s="173" t="s">
        <v>69</v>
      </c>
      <c r="D42" s="173"/>
      <c r="E42" s="173"/>
      <c r="F42" s="173"/>
      <c r="G42" s="173"/>
      <c r="H42" s="173"/>
      <c r="I42" s="173"/>
    </row>
    <row r="43" spans="1:10" x14ac:dyDescent="0.25">
      <c r="B43" s="173"/>
      <c r="C43" s="174" t="s">
        <v>76</v>
      </c>
      <c r="D43" s="173"/>
      <c r="E43" s="173"/>
      <c r="F43" s="173"/>
      <c r="G43" s="173"/>
      <c r="H43" s="173"/>
      <c r="I43" s="173"/>
    </row>
    <row r="44" spans="1:10" x14ac:dyDescent="0.25">
      <c r="B44" s="217"/>
      <c r="C44" s="218"/>
      <c r="D44" s="218"/>
      <c r="E44" s="218"/>
      <c r="F44" s="218"/>
      <c r="G44" s="218"/>
      <c r="H44" s="218"/>
      <c r="I44" s="218"/>
      <c r="J44" s="218"/>
    </row>
    <row r="45" spans="1:10" x14ac:dyDescent="0.25">
      <c r="A45" s="217"/>
      <c r="B45" s="218"/>
      <c r="C45" s="218"/>
      <c r="D45" s="218"/>
      <c r="E45" s="218"/>
      <c r="F45" s="218"/>
      <c r="G45" s="218"/>
      <c r="H45" s="218"/>
      <c r="I45" s="218"/>
    </row>
  </sheetData>
  <sheetProtection password="CC58" sheet="1" objects="1" scenarios="1"/>
  <protectedRanges>
    <protectedRange sqref="J8" name="Område5"/>
    <protectedRange sqref="A1" name="Område3"/>
    <protectedRange sqref="A8:H10" name="Område1"/>
    <protectedRange sqref="A12:I20" name="Område2"/>
    <protectedRange sqref="A8:H10" name="Område4"/>
  </protectedRanges>
  <customSheetViews>
    <customSheetView guid="{51A1EAA0-9775-4DFD-AA76-A6B8D599A002}" printArea="1">
      <pageMargins left="0.7" right="0.7" top="0.75" bottom="0.75" header="0.3" footer="0.3"/>
      <pageSetup orientation="portrait" r:id="rId1"/>
    </customSheetView>
  </customSheetViews>
  <mergeCells count="7">
    <mergeCell ref="A45:I45"/>
    <mergeCell ref="D24:I29"/>
    <mergeCell ref="B32:I40"/>
    <mergeCell ref="A2:I6"/>
    <mergeCell ref="A12:I20"/>
    <mergeCell ref="A8:H10"/>
    <mergeCell ref="B44:J44"/>
  </mergeCells>
  <dataValidations count="1">
    <dataValidation type="list" allowBlank="1" showInputMessage="1" showErrorMessage="1" sqref="A1">
      <formula1>$J$2:$J$6</formula1>
    </dataValidation>
  </dataValidations>
  <pageMargins left="0.25" right="0.25" top="0.75" bottom="0.75" header="0.3" footer="0.3"/>
  <pageSetup paperSize="9" scale="72"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Navngivne områder</vt:lpstr>
      </vt:variant>
      <vt:variant>
        <vt:i4>2</vt:i4>
      </vt:variant>
    </vt:vector>
  </HeadingPairs>
  <TitlesOfParts>
    <vt:vector size="4" baseType="lpstr">
      <vt:lpstr>LAVRENTE LÅN</vt:lpstr>
      <vt:lpstr>Prisskilt</vt:lpstr>
      <vt:lpstr>'LAVRENTE LÅN'!Udskriftsområde</vt:lpstr>
      <vt:lpstr>Prisskilt!Udskriftsområde</vt:lpstr>
    </vt:vector>
  </TitlesOfParts>
  <Company>IKANO Finans 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 Falkeborg</dc:creator>
  <cp:lastModifiedBy>Flemming V. Kristensen</cp:lastModifiedBy>
  <cp:lastPrinted>2013-05-27T08:05:05Z</cp:lastPrinted>
  <dcterms:created xsi:type="dcterms:W3CDTF">2000-11-01T07:33:10Z</dcterms:created>
  <dcterms:modified xsi:type="dcterms:W3CDTF">2013-12-27T12:45:29Z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ntativeReviewCycleID">
    <vt:i4>801988952</vt:i4>
  </property>
  <property fmtid="{D5CDD505-2E9C-101B-9397-08002B2CF9AE}" pid="3" name="_ReviewCycleID">
    <vt:i4>801988952</vt:i4>
  </property>
  <property fmtid="{D5CDD505-2E9C-101B-9397-08002B2CF9AE}" pid="4" name="_NewReviewCycle">
    <vt:lpwstr/>
  </property>
  <property fmtid="{D5CDD505-2E9C-101B-9397-08002B2CF9AE}" pid="5" name="_EmailEntryID">
    <vt:lpwstr>00000000276C5A0C7103D2118A9C0006290526160700AF0CE28452C2D1118A970006290526160000000447CF00004C0382F73A3C114E9871C3FB945FFACE0000007A5FB70000</vt:lpwstr>
  </property>
  <property fmtid="{D5CDD505-2E9C-101B-9397-08002B2CF9AE}" pid="6" name="_ReviewingToolsShownOnce">
    <vt:lpwstr/>
  </property>
</Properties>
</file>