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unordjyllanddk-my.sharepoint.com/personal/pasv_amunordjylland_dk/Documents/Skrivebord/"/>
    </mc:Choice>
  </mc:AlternateContent>
  <xr:revisionPtr revIDLastSave="0" documentId="8_{DE379F6A-A060-40E5-9F24-7EA9C75F3E76}" xr6:coauthVersionLast="47" xr6:coauthVersionMax="47" xr10:uidLastSave="{00000000-0000-0000-0000-000000000000}"/>
  <bookViews>
    <workbookView xWindow="720" yWindow="612" windowWidth="21840" windowHeight="11628" xr2:uid="{CCFD4923-0968-4C15-8C85-D1F030E64802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3" i="1"/>
  <c r="D13" i="1"/>
  <c r="D11" i="1"/>
  <c r="D17" i="1"/>
  <c r="D8" i="1"/>
  <c r="B8" i="1"/>
  <c r="B9" i="1" s="1"/>
  <c r="B15" i="1" l="1"/>
  <c r="D9" i="1"/>
  <c r="D15" i="1" s="1"/>
  <c r="D27" i="1" l="1"/>
  <c r="D26" i="1"/>
  <c r="D25" i="1"/>
  <c r="D28" i="1"/>
  <c r="D24" i="1"/>
  <c r="B22" i="1"/>
  <c r="B26" i="1"/>
  <c r="B25" i="1"/>
  <c r="B24" i="1"/>
  <c r="B27" i="1"/>
  <c r="B28" i="1"/>
  <c r="B19" i="1"/>
  <c r="B23" i="1"/>
  <c r="D22" i="1"/>
  <c r="D23" i="1"/>
  <c r="D21" i="1"/>
  <c r="D20" i="1"/>
  <c r="D19" i="1"/>
  <c r="D18" i="1"/>
  <c r="B21" i="1"/>
  <c r="B20" i="1"/>
  <c r="B18" i="1"/>
</calcChain>
</file>

<file path=xl/sharedStrings.xml><?xml version="1.0" encoding="utf-8"?>
<sst xmlns="http://schemas.openxmlformats.org/spreadsheetml/2006/main" count="29" uniqueCount="20">
  <si>
    <t>KM pr. år</t>
  </si>
  <si>
    <t>Km</t>
  </si>
  <si>
    <t>Ekstra pris for El-bil</t>
  </si>
  <si>
    <t>Kr</t>
  </si>
  <si>
    <t>Diesel</t>
  </si>
  <si>
    <t>El</t>
  </si>
  <si>
    <t>Pris pr L/Kwh</t>
  </si>
  <si>
    <t>Kr/L</t>
  </si>
  <si>
    <t>Kr/Kwh</t>
  </si>
  <si>
    <t>Forbrug</t>
  </si>
  <si>
    <t>Km/l</t>
  </si>
  <si>
    <t>Kwh/Km</t>
  </si>
  <si>
    <t>Forbrug i alt</t>
  </si>
  <si>
    <t>L</t>
  </si>
  <si>
    <t>Kwh</t>
  </si>
  <si>
    <t>Pris pr. år</t>
  </si>
  <si>
    <t>Km-afgift</t>
  </si>
  <si>
    <t>Co2 pr. år</t>
  </si>
  <si>
    <t>Tons</t>
  </si>
  <si>
    <t>Samlet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</si>
</sst>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7" borderId="0" xfId="0" applyFill="1"/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1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4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164" fontId="0" fillId="5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3" fontId="2" fillId="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Pris</a:t>
            </a:r>
            <a:r>
              <a:rPr lang="da-DK" baseline="0"/>
              <a:t> tidslinje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'Ark1'!$B$16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'Ark1'!$A$17:$A$28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'Ark1'!$B$17:$B$28</c:f>
              <c:numCache>
                <c:formatCode>0</c:formatCode>
                <c:ptCount val="12"/>
                <c:pt idx="0">
                  <c:v>0</c:v>
                </c:pt>
                <c:pt idx="1">
                  <c:v>368142.85714285716</c:v>
                </c:pt>
                <c:pt idx="2" formatCode="General">
                  <c:v>736285.71428571432</c:v>
                </c:pt>
                <c:pt idx="3" formatCode="General">
                  <c:v>1104428.5714285714</c:v>
                </c:pt>
                <c:pt idx="4" formatCode="General">
                  <c:v>1472571.4285714286</c:v>
                </c:pt>
                <c:pt idx="5" formatCode="General">
                  <c:v>1840714.2857142859</c:v>
                </c:pt>
                <c:pt idx="6" formatCode="General">
                  <c:v>2208857.1428571427</c:v>
                </c:pt>
                <c:pt idx="7" formatCode="General">
                  <c:v>2577000</c:v>
                </c:pt>
                <c:pt idx="8" formatCode="General">
                  <c:v>2945142.8571428573</c:v>
                </c:pt>
                <c:pt idx="9" formatCode="General">
                  <c:v>3313285.7142857146</c:v>
                </c:pt>
                <c:pt idx="10" formatCode="General">
                  <c:v>3681428.5714285718</c:v>
                </c:pt>
                <c:pt idx="11" formatCode="General">
                  <c:v>4049571.4285714286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1-48A9-8808-C446FE00F5E7}"/>
            </c:ext>
          </c:extLst>
        </c:ser>
        <c:ser>
          <c:idx val="2"/>
          <c:order val="2"/>
          <c:tx>
            <c:strRef>
              <c:f>'Ark1'!$D$16</c:f>
              <c:strCache>
                <c:ptCount val="1"/>
                <c:pt idx="0">
                  <c:v>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'Ark1'!$A$17:$A$28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'Ark1'!$D$17:$D$28</c:f>
              <c:numCache>
                <c:formatCode>0</c:formatCode>
                <c:ptCount val="12"/>
                <c:pt idx="0" formatCode="General">
                  <c:v>1300000</c:v>
                </c:pt>
                <c:pt idx="1">
                  <c:v>1421360</c:v>
                </c:pt>
                <c:pt idx="2" formatCode="General">
                  <c:v>1542720</c:v>
                </c:pt>
                <c:pt idx="3" formatCode="General">
                  <c:v>1664080</c:v>
                </c:pt>
                <c:pt idx="4" formatCode="General">
                  <c:v>1785440</c:v>
                </c:pt>
                <c:pt idx="5" formatCode="General">
                  <c:v>1906800</c:v>
                </c:pt>
                <c:pt idx="6" formatCode="General">
                  <c:v>2028160</c:v>
                </c:pt>
                <c:pt idx="7" formatCode="General">
                  <c:v>2149520</c:v>
                </c:pt>
                <c:pt idx="8" formatCode="General">
                  <c:v>2270880</c:v>
                </c:pt>
                <c:pt idx="9" formatCode="General">
                  <c:v>2392240</c:v>
                </c:pt>
                <c:pt idx="10" formatCode="General">
                  <c:v>2513600</c:v>
                </c:pt>
                <c:pt idx="11" formatCode="General">
                  <c:v>2634960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1-48A9-8808-C446FE00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279103"/>
        <c:axId val="41226038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'Ark1'!$C$16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'Ark1'!$A$17:$A$28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'Ark1'!$C$17:$C$28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C1-48A9-8808-C446FE00F5E7}"/>
                  </c:ext>
                </c:extLst>
              </c15:ser>
            </c15:filteredLineSeries>
          </c:ext>
        </c:extLst>
      </c:lineChart>
      <c:catAx>
        <c:axId val="41227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12260383"/>
        <c:crosses val="autoZero"/>
        <c:auto val="1"/>
        <c:lblAlgn val="ctr"/>
        <c:lblOffset val="100"/>
        <c:noMultiLvlLbl val="0"/>
      </c:catAx>
      <c:valAx>
        <c:axId val="41226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1227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10896</xdr:colOff>
      <xdr:row>0</xdr:row>
      <xdr:rowOff>111569</xdr:rowOff>
    </xdr:from>
    <xdr:to>
      <xdr:col>12</xdr:col>
      <xdr:colOff>315696</xdr:colOff>
      <xdr:row>14</xdr:row>
      <xdr:rowOff>263969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32B6654-5F4B-6B51-5383-35A3F004E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1F26-507B-456A-A36F-B100AAACB575}">
  <dimension ref="A2:E30"/>
  <sheetViews>
    <sheetView tabSelected="1" zoomScale="140" zoomScaleNormal="140" workbookViewId="0">
      <selection activeCell="D15" sqref="D15"/>
    </sheetView>
  </sheetViews>
  <sheetFormatPr defaultRowHeight="14.4" x14ac:dyDescent="0.3"/>
  <cols>
    <col min="1" max="1" width="18.33203125" customWidth="1"/>
    <col min="2" max="2" width="13.6640625" customWidth="1"/>
    <col min="3" max="3" width="5.109375" customWidth="1"/>
    <col min="4" max="4" width="13.44140625" customWidth="1"/>
    <col min="5" max="5" width="7.6640625" customWidth="1"/>
  </cols>
  <sheetData>
    <row r="2" spans="1:5" x14ac:dyDescent="0.3">
      <c r="A2" s="1" t="s">
        <v>0</v>
      </c>
      <c r="B2" s="27">
        <v>100000</v>
      </c>
      <c r="C2" s="27"/>
      <c r="D2" s="27"/>
      <c r="E2" s="8" t="s">
        <v>1</v>
      </c>
    </row>
    <row r="3" spans="1:5" x14ac:dyDescent="0.3">
      <c r="A3" s="1" t="s">
        <v>2</v>
      </c>
      <c r="B3" s="27">
        <v>1300000</v>
      </c>
      <c r="C3" s="27"/>
      <c r="D3" s="27"/>
      <c r="E3" s="8" t="s">
        <v>3</v>
      </c>
    </row>
    <row r="4" spans="1:5" x14ac:dyDescent="0.3">
      <c r="A4" s="2"/>
      <c r="B4" s="2"/>
      <c r="C4" s="2"/>
      <c r="D4" s="2"/>
      <c r="E4" s="2"/>
    </row>
    <row r="5" spans="1:5" x14ac:dyDescent="0.3">
      <c r="A5" s="12"/>
      <c r="B5" s="5" t="s">
        <v>4</v>
      </c>
      <c r="C5" s="5"/>
      <c r="D5" s="5" t="s">
        <v>5</v>
      </c>
      <c r="E5" s="12"/>
    </row>
    <row r="6" spans="1:5" x14ac:dyDescent="0.3">
      <c r="A6" s="3" t="s">
        <v>6</v>
      </c>
      <c r="B6" s="4">
        <v>9.35</v>
      </c>
      <c r="C6" s="5" t="s">
        <v>7</v>
      </c>
      <c r="D6" s="4">
        <v>1.26</v>
      </c>
      <c r="E6" s="5" t="s">
        <v>8</v>
      </c>
    </row>
    <row r="7" spans="1:5" x14ac:dyDescent="0.3">
      <c r="A7" s="3" t="s">
        <v>9</v>
      </c>
      <c r="B7" s="5">
        <v>3.5</v>
      </c>
      <c r="C7" s="5" t="s">
        <v>10</v>
      </c>
      <c r="D7" s="5">
        <v>0.86</v>
      </c>
      <c r="E7" s="5" t="s">
        <v>11</v>
      </c>
    </row>
    <row r="8" spans="1:5" x14ac:dyDescent="0.3">
      <c r="A8" s="3" t="s">
        <v>12</v>
      </c>
      <c r="B8" s="31">
        <f>SUM(B2/B7)</f>
        <v>28571.428571428572</v>
      </c>
      <c r="C8" s="5" t="s">
        <v>13</v>
      </c>
      <c r="D8" s="31">
        <f>SUM(D7*B2)</f>
        <v>86000</v>
      </c>
      <c r="E8" s="5" t="s">
        <v>14</v>
      </c>
    </row>
    <row r="9" spans="1:5" x14ac:dyDescent="0.3">
      <c r="A9" s="3" t="s">
        <v>15</v>
      </c>
      <c r="B9" s="30">
        <f>SUM(B8*B6)</f>
        <v>267142.85714285716</v>
      </c>
      <c r="C9" s="5" t="s">
        <v>3</v>
      </c>
      <c r="D9" s="30">
        <f>SUM(D6*D8)</f>
        <v>108360</v>
      </c>
      <c r="E9" s="5" t="s">
        <v>3</v>
      </c>
    </row>
    <row r="10" spans="1:5" x14ac:dyDescent="0.3">
      <c r="A10" s="13"/>
      <c r="B10" s="14"/>
      <c r="C10" s="14"/>
      <c r="D10" s="14"/>
      <c r="E10" s="14"/>
    </row>
    <row r="11" spans="1:5" x14ac:dyDescent="0.3">
      <c r="A11" s="15" t="s">
        <v>16</v>
      </c>
      <c r="B11" s="29">
        <f>SUM(B2*1.01)</f>
        <v>101000</v>
      </c>
      <c r="C11" s="16" t="s">
        <v>3</v>
      </c>
      <c r="D11" s="29">
        <f>SUM(B2*0.13)</f>
        <v>13000</v>
      </c>
      <c r="E11" s="16" t="s">
        <v>3</v>
      </c>
    </row>
    <row r="12" spans="1:5" x14ac:dyDescent="0.3">
      <c r="A12" s="13"/>
      <c r="B12" s="14"/>
      <c r="C12" s="14"/>
      <c r="D12" s="14"/>
      <c r="E12" s="14"/>
    </row>
    <row r="13" spans="1:5" x14ac:dyDescent="0.3">
      <c r="A13" s="17" t="s">
        <v>17</v>
      </c>
      <c r="B13" s="28">
        <f>SUM(B8*0.00328)</f>
        <v>93.714285714285722</v>
      </c>
      <c r="C13" s="18" t="s">
        <v>18</v>
      </c>
      <c r="D13" s="18">
        <f>SUM(D8*0.000053)</f>
        <v>4.5579999999999998</v>
      </c>
      <c r="E13" s="18" t="s">
        <v>18</v>
      </c>
    </row>
    <row r="14" spans="1:5" x14ac:dyDescent="0.3">
      <c r="A14" s="13"/>
      <c r="B14" s="14"/>
      <c r="C14" s="14"/>
      <c r="D14" s="14"/>
      <c r="E14" s="14"/>
    </row>
    <row r="15" spans="1:5" ht="21" x14ac:dyDescent="0.4">
      <c r="A15" s="6" t="s">
        <v>19</v>
      </c>
      <c r="B15" s="32">
        <f>SUM(B9,B11)</f>
        <v>368142.85714285716</v>
      </c>
      <c r="C15" s="7" t="s">
        <v>3</v>
      </c>
      <c r="D15" s="32">
        <f>SUM(D9+D11)</f>
        <v>121360</v>
      </c>
      <c r="E15" s="7" t="s">
        <v>3</v>
      </c>
    </row>
    <row r="16" spans="1:5" s="25" customFormat="1" x14ac:dyDescent="0.3">
      <c r="A16" s="9"/>
      <c r="B16" s="10" t="s">
        <v>4</v>
      </c>
      <c r="C16" s="11"/>
      <c r="D16" s="11" t="s">
        <v>5</v>
      </c>
      <c r="E16" s="11"/>
    </row>
    <row r="17" spans="1:5" s="25" customFormat="1" x14ac:dyDescent="0.3">
      <c r="A17" s="9">
        <v>0</v>
      </c>
      <c r="B17" s="10">
        <v>0</v>
      </c>
      <c r="C17" s="11"/>
      <c r="D17" s="11">
        <f>SUM(B3)</f>
        <v>1300000</v>
      </c>
      <c r="E17" s="11"/>
    </row>
    <row r="18" spans="1:5" s="25" customFormat="1" x14ac:dyDescent="0.3">
      <c r="A18" s="19">
        <v>1</v>
      </c>
      <c r="B18" s="20">
        <f>SUM(B15)</f>
        <v>368142.85714285716</v>
      </c>
      <c r="C18" s="21"/>
      <c r="D18" s="20">
        <f>SUM(D15+B3)</f>
        <v>1421360</v>
      </c>
      <c r="E18" s="26"/>
    </row>
    <row r="19" spans="1:5" s="25" customFormat="1" x14ac:dyDescent="0.3">
      <c r="A19" s="19">
        <v>2</v>
      </c>
      <c r="B19" s="21">
        <f>SUM(B15*2)</f>
        <v>736285.71428571432</v>
      </c>
      <c r="C19" s="21"/>
      <c r="D19" s="21">
        <f>SUM(D15*2+B3)</f>
        <v>1542720</v>
      </c>
      <c r="E19" s="26"/>
    </row>
    <row r="20" spans="1:5" s="25" customFormat="1" x14ac:dyDescent="0.3">
      <c r="A20" s="19">
        <v>3</v>
      </c>
      <c r="B20" s="22">
        <f>SUM(B15*3)</f>
        <v>1104428.5714285714</v>
      </c>
      <c r="C20" s="22"/>
      <c r="D20" s="22">
        <f>SUM(D15*3+B3)</f>
        <v>1664080</v>
      </c>
      <c r="E20" s="23"/>
    </row>
    <row r="21" spans="1:5" s="25" customFormat="1" x14ac:dyDescent="0.3">
      <c r="A21" s="19">
        <v>4</v>
      </c>
      <c r="B21" s="22">
        <f>SUM(B15*4)</f>
        <v>1472571.4285714286</v>
      </c>
      <c r="C21" s="22"/>
      <c r="D21" s="22">
        <f>SUM(D15*4+B3)</f>
        <v>1785440</v>
      </c>
      <c r="E21" s="23"/>
    </row>
    <row r="22" spans="1:5" s="25" customFormat="1" x14ac:dyDescent="0.3">
      <c r="A22" s="19">
        <v>5</v>
      </c>
      <c r="B22" s="22">
        <f>SUM(B15*5)</f>
        <v>1840714.2857142859</v>
      </c>
      <c r="C22" s="22"/>
      <c r="D22" s="22">
        <f>SUM(D15*5+B3)</f>
        <v>1906800</v>
      </c>
      <c r="E22" s="23"/>
    </row>
    <row r="23" spans="1:5" s="25" customFormat="1" x14ac:dyDescent="0.3">
      <c r="A23" s="19">
        <v>6</v>
      </c>
      <c r="B23" s="23">
        <f>SUM(B15*6)</f>
        <v>2208857.1428571427</v>
      </c>
      <c r="C23" s="23"/>
      <c r="D23" s="23">
        <f>SUM(D15*6+B3)</f>
        <v>2028160</v>
      </c>
      <c r="E23" s="23"/>
    </row>
    <row r="24" spans="1:5" s="25" customFormat="1" x14ac:dyDescent="0.3">
      <c r="A24" s="19">
        <v>7</v>
      </c>
      <c r="B24" s="23">
        <f>SUM(B15*7)</f>
        <v>2577000</v>
      </c>
      <c r="C24" s="23"/>
      <c r="D24" s="23">
        <f>SUM(D15*7+B3)</f>
        <v>2149520</v>
      </c>
    </row>
    <row r="25" spans="1:5" s="25" customFormat="1" x14ac:dyDescent="0.3">
      <c r="A25" s="19">
        <v>8</v>
      </c>
      <c r="B25" s="23">
        <f>SUM(B15*8)</f>
        <v>2945142.8571428573</v>
      </c>
      <c r="C25" s="23"/>
      <c r="D25" s="23">
        <f>SUM(D15*8+B3)</f>
        <v>2270880</v>
      </c>
    </row>
    <row r="26" spans="1:5" s="25" customFormat="1" x14ac:dyDescent="0.3">
      <c r="A26" s="19">
        <v>9</v>
      </c>
      <c r="B26" s="23">
        <f>SUM(B15*9)</f>
        <v>3313285.7142857146</v>
      </c>
      <c r="C26" s="23"/>
      <c r="D26" s="23">
        <f>SUM(D15*9+B3)</f>
        <v>2392240</v>
      </c>
    </row>
    <row r="27" spans="1:5" s="25" customFormat="1" x14ac:dyDescent="0.3">
      <c r="A27" s="19">
        <v>10</v>
      </c>
      <c r="B27" s="23">
        <f>SUM(B15*10)</f>
        <v>3681428.5714285718</v>
      </c>
      <c r="C27" s="23"/>
      <c r="D27" s="23">
        <f>SUM(D15*10+B3)</f>
        <v>2513600</v>
      </c>
    </row>
    <row r="28" spans="1:5" s="25" customFormat="1" x14ac:dyDescent="0.3">
      <c r="A28" s="19">
        <v>11</v>
      </c>
      <c r="B28" s="23">
        <f>SUM(B15*11)</f>
        <v>4049571.4285714286</v>
      </c>
      <c r="C28" s="23"/>
      <c r="D28" s="23">
        <f>SUM(D15*11+B3)</f>
        <v>2634960</v>
      </c>
    </row>
    <row r="30" spans="1:5" x14ac:dyDescent="0.3">
      <c r="C30" s="24"/>
    </row>
  </sheetData>
  <mergeCells count="2">
    <mergeCell ref="B3:D3"/>
    <mergeCell ref="B2:D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62FB3AED030409DFD16815295B0D8" ma:contentTypeVersion="0" ma:contentTypeDescription="Opret et nyt dokument." ma:contentTypeScope="" ma:versionID="2dd186c119141ddb35bd6ea04fe83d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5f0ad968dfcf4f7054d9d3455de4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15ED97-72A8-419B-B68B-7D6CC5BDB7CF}"/>
</file>

<file path=customXml/itemProps2.xml><?xml version="1.0" encoding="utf-8"?>
<ds:datastoreItem xmlns:ds="http://schemas.openxmlformats.org/officeDocument/2006/customXml" ds:itemID="{986D31F5-0F30-4A43-9D88-1CB920654397}"/>
</file>

<file path=customXml/itemProps3.xml><?xml version="1.0" encoding="utf-8"?>
<ds:datastoreItem xmlns:ds="http://schemas.openxmlformats.org/officeDocument/2006/customXml" ds:itemID="{DD18C3BD-7474-49B4-99FF-0BC64B7BC2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Jesper Steffen Kristensen</dc:creator>
  <cp:keywords/>
  <dc:description/>
  <cp:lastModifiedBy>Palle Kajser Svendsen</cp:lastModifiedBy>
  <cp:revision/>
  <dcterms:created xsi:type="dcterms:W3CDTF">2025-01-17T07:49:05Z</dcterms:created>
  <dcterms:modified xsi:type="dcterms:W3CDTF">2026-02-18T13:35:32Z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0x010100F0562FB3AED030409DFD16815295B0D8</vt:lpwstr>
  </property>
  <property fmtid="{D5CDD505-2E9C-101B-9397-08002B2CF9AE}" pid="3" name="Order">
    <vt:r8>12900</vt:r8>
  </property>
  <property fmtid="{D5CDD505-2E9C-101B-9397-08002B2CF9AE}" pid="4" name="xd_Signature">
    <vt:bool>false</vt:bool>
  </property>
  <property fmtid="{D5CDD505-2E9C-101B-9397-08002B2CF9AE}" pid="5" name="_ExtendedDescription">
    <vt:lpwstr/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